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vPc0gkUvRE1Ri+zj9ERKEzyTJcuYJ522/Uopv4kRT6m4hMUFyz/tALuA6YMtwEKdQrhQquh1WD3i3MiWZrXGzA==" saltValue="wk+pbjO2KxUiUjyUrtSntw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"/>
    </mc:Choice>
  </mc:AlternateContent>
  <xr:revisionPtr revIDLastSave="0" documentId="13_ncr:10001_{673A0001-A2B8-4DDE-91DF-0F3BE8977346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L6" i="4"/>
  <c r="L7" i="4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0" i="4"/>
  <c r="M40" i="4" s="1"/>
  <c r="L41" i="4"/>
  <c r="L42" i="4"/>
  <c r="L43" i="4"/>
  <c r="L44" i="4"/>
  <c r="M44" i="4" s="1"/>
  <c r="L45" i="4"/>
  <c r="M45" i="4" s="1"/>
  <c r="L46" i="4"/>
  <c r="M46" i="4" s="1"/>
  <c r="M5" i="4"/>
  <c r="M6" i="4"/>
  <c r="M7" i="4"/>
  <c r="M18" i="4"/>
  <c r="M29" i="4"/>
  <c r="M41" i="4"/>
  <c r="M42" i="4"/>
  <c r="M43" i="4"/>
  <c r="P118" i="6" l="1"/>
  <c r="T114" i="6" s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T106" i="6" s="1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T98" i="6" s="1"/>
  <c r="O99" i="6"/>
  <c r="R98" i="6" s="1"/>
  <c r="V98" i="6"/>
  <c r="U98" i="6"/>
  <c r="A98" i="6"/>
  <c r="O85" i="6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R114" i="6" l="1"/>
  <c r="S114" i="6"/>
  <c r="R106" i="6"/>
  <c r="S106" i="6"/>
  <c r="S98" i="6"/>
  <c r="Q114" i="6"/>
  <c r="Q106" i="6"/>
  <c r="Q98" i="6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A17" i="1"/>
  <c r="A15" i="1"/>
  <c r="A7" i="1"/>
  <c r="A13" i="1"/>
  <c r="Q14" i="1" s="1"/>
  <c r="A11" i="1"/>
  <c r="A9" i="1"/>
  <c r="A5" i="1"/>
  <c r="A3" i="1"/>
  <c r="B12" i="3"/>
  <c r="F12" i="3" s="1"/>
  <c r="Q8" i="1" l="1"/>
  <c r="Q16" i="1"/>
  <c r="Q20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4" i="1" l="1"/>
  <c r="AA14" i="1" s="1"/>
  <c r="Z13" i="1"/>
  <c r="AA13" i="1" s="1"/>
  <c r="Z12" i="1"/>
  <c r="AA12" i="1" s="1"/>
  <c r="Z11" i="1"/>
  <c r="AA11" i="1" s="1"/>
  <c r="Z6" i="1"/>
  <c r="AA6" i="1" s="1"/>
  <c r="Z10" i="1"/>
  <c r="AA10" i="1" s="1"/>
  <c r="Z8" i="1"/>
  <c r="AA8" i="1" s="1"/>
  <c r="Z9" i="1"/>
  <c r="AA9" i="1" s="1"/>
  <c r="Z5" i="1"/>
  <c r="AA5" i="1" s="1"/>
  <c r="Z7" i="1"/>
  <c r="AA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<sst xmlns="http://schemas.openxmlformats.org/spreadsheetml/2006/main" count="703" uniqueCount="182">
  <si>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</si>
  <si>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</si>
  <si>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</si>
  <si>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</si>
  <si>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</si>
  <si>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</si>
  <si>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</si>
  <si>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</si>
  <si>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</si>
  <si>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</si>
  <si>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</si>
  <si>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</si>
  <si>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</si>
  <si>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</si>
  <si>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</si>
  <si>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</si>
  <si>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</si>
  <si>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</si>
  <si>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</si>
  <si>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</si>
  <si>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</si>
  <si>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</si>
  <si>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</si>
  <si>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</si>
  <si>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</si>
  <si>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</si>
  <si>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</si>
  <si>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</si>
  <si>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</si>
  <si>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BUDAÖRSI LABDA EGYLET II.</t>
  </si>
  <si>
    <t>CSÉ-START TEAM III.</t>
  </si>
  <si>
    <t>GO AHEAD II.</t>
  </si>
  <si>
    <t>F.I.T.S.C. EGYESÜLET</t>
  </si>
  <si>
    <t>TÖRÖK SQUASH AKADÉMIA</t>
  </si>
  <si>
    <t>FIREBALLS - OMEGA II.</t>
  </si>
  <si>
    <t>BODROGI BAU SZEGED SQUASH III.</t>
  </si>
  <si>
    <t>PÉCSI FALLABDA SE III.</t>
  </si>
  <si>
    <t>MEAFC-ANICO KÉSZÁZAK</t>
  </si>
  <si>
    <t>ANICO KÉSZHÁZAK - D FITNESS SE</t>
  </si>
  <si>
    <t>BUDAÖRSI LABDA EGYLET II.|GO AHEAD II.</t>
  </si>
  <si>
    <t>GO AHEAD II.|BUDAÖRSI LABDA EGYLET II.</t>
  </si>
  <si>
    <t>BUDAÖRSI LABDA EGYLET II.|CSÉ-START TEAM III.</t>
  </si>
  <si>
    <t>CSÉ-START TEAM III.|BUDAÖRSI LABDA EGYLET II.</t>
  </si>
  <si>
    <t>BUDAÖRSI LABDA EGYLET II.|F.I.T.S.C. EGYESÜLET</t>
  </si>
  <si>
    <t>F.I.T.S.C. EGYESÜLET|BUDAÖRSI LABDA EGYLET II.</t>
  </si>
  <si>
    <t>BUDAÖRSI LABDA EGYLET II.|ANICO KÉSZHÁZAK - D FITNESS SE</t>
  </si>
  <si>
    <t>ANICO KÉSZHÁZAK - D FITNESS SE|BUDAÖRSI LABDA EGYLET II.</t>
  </si>
  <si>
    <t>BUDAÖRSI LABDA EGYLET II.|TÖRÖK SQUASH AKADÉMIA</t>
  </si>
  <si>
    <t>TÖRÖK SQUASH AKADÉMIA|BUDAÖRSI LABDA EGYLET II.</t>
  </si>
  <si>
    <t>BUDAÖRSI LABDA EGYLET II.|FIREBALLS - OMEGA II.</t>
  </si>
  <si>
    <t>FIREBALLS - OMEGA II.|BUDAÖRSI LABDA EGYLET II.</t>
  </si>
  <si>
    <t>BUDAÖRSI LABDA EGYLET II.|BODROGI BAU SZEGED SQUASH III.</t>
  </si>
  <si>
    <t>BODROGI BAU SZEGED SQUASH III.|BUDAÖRSI LABDA EGYLET II.</t>
  </si>
  <si>
    <t>BUDAÖRSI LABDA EGYLET II.|PÉCSI FALLABDA SE III.</t>
  </si>
  <si>
    <t>PÉCSI FALLABDA SE III.|BUDAÖRSI LABDA EGYLET II.</t>
  </si>
  <si>
    <t>BUDAÖRSI LABDA EGYLET II.|MEAFC-ANICO KÉSZÁZAK</t>
  </si>
  <si>
    <t>MEAFC-ANICO KÉSZÁZAK|BUDAÖRSI LABDA EGYLET II.</t>
  </si>
  <si>
    <t>GO AHEAD II.|CSÉ-START TEAM III.</t>
  </si>
  <si>
    <t>CSÉ-START TEAM III.|GO AHEAD II.</t>
  </si>
  <si>
    <t>GO AHEAD II.|F.I.T.S.C. EGYESÜLET</t>
  </si>
  <si>
    <t>F.I.T.S.C. EGYESÜLET|GO AHEAD II.</t>
  </si>
  <si>
    <t>GO AHEAD II.|ANICO KÉSZHÁZAK - D FITNESS SE</t>
  </si>
  <si>
    <t>ANICO KÉSZHÁZAK - D FITNESS SE|GO AHEAD II.</t>
  </si>
  <si>
    <t>GO AHEAD II.|TÖRÖK SQUASH AKADÉMIA</t>
  </si>
  <si>
    <t>TÖRÖK SQUASH AKADÉMIA|GO AHEAD II.</t>
  </si>
  <si>
    <t>GO AHEAD II.|FIREBALLS - OMEGA II.</t>
  </si>
  <si>
    <t>FIREBALLS - OMEGA II.|GO AHEAD II.</t>
  </si>
  <si>
    <t>GO AHEAD II.|BODROGI BAU SZEGED SQUASH III.</t>
  </si>
  <si>
    <t>BODROGI BAU SZEGED SQUASH III.|GO AHEAD II.</t>
  </si>
  <si>
    <t>GO AHEAD II.|PÉCSI FALLABDA SE III.</t>
  </si>
  <si>
    <t>PÉCSI FALLABDA SE III.|GO AHEAD II.</t>
  </si>
  <si>
    <t>GO AHEAD II.|MEAFC-ANICO KÉSZÁZAK</t>
  </si>
  <si>
    <t>MEAFC-ANICO KÉSZÁZAK|GO AHEAD II.</t>
  </si>
  <si>
    <t>CSÉ-START TEAM III.|F.I.T.S.C. EGYESÜLET</t>
  </si>
  <si>
    <t>F.I.T.S.C. EGYESÜLET|CSÉ-START TEAM III.</t>
  </si>
  <si>
    <t>CSÉ-START TEAM III.|ANICO KÉSZHÁZAK - D FITNESS SE</t>
  </si>
  <si>
    <t>ANICO KÉSZHÁZAK - D FITNESS SE|CSÉ-START TEAM III.</t>
  </si>
  <si>
    <t>CSÉ-START TEAM III.|TÖRÖK SQUASH AKADÉMIA</t>
  </si>
  <si>
    <t>TÖRÖK SQUASH AKADÉMIA|CSÉ-START TEAM III.</t>
  </si>
  <si>
    <t>CSÉ-START TEAM III.|FIREBALLS - OMEGA II.</t>
  </si>
  <si>
    <t>FIREBALLS - OMEGA II.|CSÉ-START TEAM III.</t>
  </si>
  <si>
    <t>CSÉ-START TEAM III.|BODROGI BAU SZEGED SQUASH III.</t>
  </si>
  <si>
    <t>BODROGI BAU SZEGED SQUASH III.|CSÉ-START TEAM III.</t>
  </si>
  <si>
    <t>CSÉ-START TEAM III.|PÉCSI FALLABDA SE III.</t>
  </si>
  <si>
    <t>PÉCSI FALLABDA SE III.|CSÉ-START TEAM III.</t>
  </si>
  <si>
    <t>CSÉ-START TEAM III.|MEAFC-ANICO KÉSZÁZAK</t>
  </si>
  <si>
    <t>MEAFC-ANICO KÉSZÁZAK|CSÉ-START TEAM III.</t>
  </si>
  <si>
    <t>F.I.T.S.C. EGYESÜLET|ANICO KÉSZHÁZAK - D FITNESS SE</t>
  </si>
  <si>
    <t>ANICO KÉSZHÁZAK - D FITNESS SE|F.I.T.S.C. EGYESÜLET</t>
  </si>
  <si>
    <t>F.I.T.S.C. EGYESÜLET|TÖRÖK SQUASH AKADÉMIA</t>
  </si>
  <si>
    <t>TÖRÖK SQUASH AKADÉMIA|F.I.T.S.C. EGYESÜLET</t>
  </si>
  <si>
    <t>F.I.T.S.C. EGYESÜLET|FIREBALLS - OMEGA II.</t>
  </si>
  <si>
    <t>FIREBALLS - OMEGA II.|F.I.T.S.C. EGYESÜLET</t>
  </si>
  <si>
    <t>F.I.T.S.C. EGYESÜLET|BODROGI BAU SZEGED SQUASH III.</t>
  </si>
  <si>
    <t>BODROGI BAU SZEGED SQUASH III.|F.I.T.S.C. EGYESÜLET</t>
  </si>
  <si>
    <t>F.I.T.S.C. EGYESÜLET|PÉCSI FALLABDA SE III.</t>
  </si>
  <si>
    <t>PÉCSI FALLABDA SE III.|F.I.T.S.C. EGYESÜLET</t>
  </si>
  <si>
    <t>F.I.T.S.C. EGYESÜLET|MEAFC-ANICO KÉSZÁZAK</t>
  </si>
  <si>
    <t>MEAFC-ANICO KÉSZÁZAK|F.I.T.S.C. EGYESÜLET</t>
  </si>
  <si>
    <t>ANICO KÉSZHÁZAK - D FITNESS SE|TÖRÖK SQUASH AKADÉMIA</t>
  </si>
  <si>
    <t>TÖRÖK SQUASH AKADÉMIA|ANICO KÉSZHÁZAK - D FITNESS SE</t>
  </si>
  <si>
    <t>ANICO KÉSZHÁZAK - D FITNESS SE|FIREBALLS - OMEGA II.</t>
  </si>
  <si>
    <t>FIREBALLS - OMEGA II.|ANICO KÉSZHÁZAK - D FITNESS SE</t>
  </si>
  <si>
    <t>ANICO KÉSZHÁZAK - D FITNESS SE|BODROGI BAU SZEGED SQUASH III.</t>
  </si>
  <si>
    <t>BODROGI BAU SZEGED SQUASH III.|ANICO KÉSZHÁZAK - D FITNESS SE</t>
  </si>
  <si>
    <t>ANICO KÉSZHÁZAK - D FITNESS SE|PÉCSI FALLABDA SE III.</t>
  </si>
  <si>
    <t>PÉCSI FALLABDA SE III.|ANICO KÉSZHÁZAK - D FITNESS SE</t>
  </si>
  <si>
    <t>ANICO KÉSZHÁZAK - D FITNESS SE|MEAFC-ANICO KÉSZÁZAK</t>
  </si>
  <si>
    <t>MEAFC-ANICO KÉSZÁZAK|ANICO KÉSZHÁZAK - D FITNESS SE</t>
  </si>
  <si>
    <t>TÖRÖK SQUASH AKADÉMIA|FIREBALLS - OMEGA II.</t>
  </si>
  <si>
    <t>FIREBALLS - OMEGA II.|TÖRÖK SQUASH AKADÉMIA</t>
  </si>
  <si>
    <t>TÖRÖK SQUASH AKADÉMIA|BODROGI BAU SZEGED SQUASH III.</t>
  </si>
  <si>
    <t>BODROGI BAU SZEGED SQUASH III.|TÖRÖK SQUASH AKADÉMIA</t>
  </si>
  <si>
    <t>TÖRÖK SQUASH AKADÉMIA|PÉCSI FALLABDA SE III.</t>
  </si>
  <si>
    <t>PÉCSI FALLABDA SE III.|TÖRÖK SQUASH AKADÉMIA</t>
  </si>
  <si>
    <t>TÖRÖK SQUASH AKADÉMIA|MEAFC-ANICO KÉSZÁZAK</t>
  </si>
  <si>
    <t>MEAFC-ANICO KÉSZÁZAK|TÖRÖK SQUASH AKADÉMIA</t>
  </si>
  <si>
    <t>FIREBALLS - OMEGA II.|BODROGI BAU SZEGED SQUASH III.</t>
  </si>
  <si>
    <t>BODROGI BAU SZEGED SQUASH III.|FIREBALLS - OMEGA II.</t>
  </si>
  <si>
    <t>FIREBALLS - OMEGA II.|PÉCSI FALLABDA SE III.</t>
  </si>
  <si>
    <t>PÉCSI FALLABDA SE III.|FIREBALLS - OMEGA II.</t>
  </si>
  <si>
    <t>FIREBALLS - OMEGA II.|MEAFC-ANICO KÉSZÁZAK</t>
  </si>
  <si>
    <t>MEAFC-ANICO KÉSZÁZAK|FIREBALLS - OMEGA II.</t>
  </si>
  <si>
    <t>BODROGI BAU SZEGED SQUASH III.|PÉCSI FALLABDA SE III.</t>
  </si>
  <si>
    <t>PÉCSI FALLABDA SE III.|BODROGI BAU SZEGED SQUASH III.</t>
  </si>
  <si>
    <t>BODROGI BAU SZEGED SQUASH III.|MEAFC-ANICO KÉSZÁZAK</t>
  </si>
  <si>
    <t>MEAFC-ANICO KÉSZÁZAK|BODROGI BAU SZEGED SQUASH III.</t>
  </si>
  <si>
    <t>PÉCSI FALLABDA SE III.|MEAFC-ANICO KÉSZÁZAK</t>
  </si>
  <si>
    <t>MEAFC-ANICO KÉSZÁZAK|PÉCSI FALLABDA SE III.</t>
  </si>
  <si>
    <t>Tardos Attila</t>
  </si>
  <si>
    <t>Váradi Albert</t>
  </si>
  <si>
    <t>Thuróczy Gyula</t>
  </si>
  <si>
    <t>Korecz Gergely</t>
  </si>
  <si>
    <t>Dávid Viktor</t>
  </si>
  <si>
    <t>Harmath Eszter</t>
  </si>
  <si>
    <t>Németh Tamás</t>
  </si>
  <si>
    <t>Gyovai Kristóf</t>
  </si>
  <si>
    <t>Valóczki Péter</t>
  </si>
  <si>
    <t>Tóth Szabolcs</t>
  </si>
  <si>
    <t>Putics Bence</t>
  </si>
  <si>
    <t>Rajnai Gábor</t>
  </si>
  <si>
    <t>Bottyán István</t>
  </si>
  <si>
    <t>Töök-Berkes Zoltán</t>
  </si>
  <si>
    <t>Juhász Attila</t>
  </si>
  <si>
    <t>Piroch Domonkos</t>
  </si>
  <si>
    <t>Török-Berkes Zoltán</t>
  </si>
  <si>
    <t>Brescia Giovanni Battista</t>
  </si>
  <si>
    <t>Gajári László</t>
  </si>
  <si>
    <t>Hujber Tamás</t>
  </si>
  <si>
    <t>Baranyai Tibor Zoltán</t>
  </si>
  <si>
    <t>Klujber Norbert</t>
  </si>
  <si>
    <t>Báranovics Kornél</t>
  </si>
  <si>
    <t>Gáti András</t>
  </si>
  <si>
    <t>Simon István</t>
  </si>
  <si>
    <t>Fábián Lázsló</t>
  </si>
  <si>
    <t>Szabó Gábor</t>
  </si>
  <si>
    <t>Dr. Czigléczki Gábor</t>
  </si>
  <si>
    <t>Papp Nándor</t>
  </si>
  <si>
    <t>Horák István</t>
  </si>
  <si>
    <t>Zahorán Alex</t>
  </si>
  <si>
    <t>Kovács Zoltán</t>
  </si>
  <si>
    <t>Benkó Attila</t>
  </si>
  <si>
    <t>Polczer Rajmund</t>
  </si>
  <si>
    <t>Éberling Tamás</t>
  </si>
  <si>
    <t>Weiner Miksa</t>
  </si>
  <si>
    <t>Lőrinczi Ákos</t>
  </si>
  <si>
    <t>Herendi Miklós</t>
  </si>
  <si>
    <t>Valoczki Péter</t>
  </si>
  <si>
    <t>Csűri Antal</t>
  </si>
  <si>
    <t xml:space="preserve">Nagy Péter </t>
  </si>
  <si>
    <t>Nagy Péter Bálint</t>
  </si>
  <si>
    <t>Zékány Péter</t>
  </si>
  <si>
    <t>Kigyósi Norbert</t>
  </si>
  <si>
    <t>Fábián László</t>
  </si>
  <si>
    <t>Lőrincz Nenád</t>
  </si>
  <si>
    <t>Szabó Attila</t>
  </si>
  <si>
    <t>Lőrinczi Attila</t>
  </si>
  <si>
    <t>Őri Balázs</t>
  </si>
  <si>
    <t>Gáti Anddrás</t>
  </si>
  <si>
    <t>Papp Nándor Gergő</t>
  </si>
  <si>
    <t>Nagy Péter</t>
  </si>
  <si>
    <t>Simon Istávn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</si>
</sst>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5" fillId="0" borderId="45" xfId="0" applyFont="1" applyBorder="1" applyAlignment="1">
      <alignment horizontal="right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>
    <filterColumn colId="4">
      <customFilters>
        <customFilter operator="notEqual" val=" "/>
      </custom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H21" sqref="H21"/>
    </sheetView>
  </sheetViews>
  <sheetFormatPr defaultRowHeight="14.4" x14ac:dyDescent="0.3"/>
  <cols>
    <col min="1" max="1" width="14.44140625" customWidth="1"/>
    <col min="2" max="21" width="6.88671875" customWidth="1"/>
    <col min="22" max="23" width="2.109375" customWidth="1"/>
    <col min="24" max="24" width="3.2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72" t="str">
        <f>IF(cs_1="","",cs_1)</f>
        <v>BUDAÖRSI LABDA EGYLET II.</v>
      </c>
      <c r="C2" s="73"/>
      <c r="D2" s="68" t="str">
        <f>IF(cs_2="","",cs_2)</f>
        <v>GO AHEAD II.</v>
      </c>
      <c r="E2" s="74"/>
      <c r="F2" s="68" t="str">
        <f>IF(cs_3="","",cs_3)</f>
        <v>CSÉ-START TEAM III.</v>
      </c>
      <c r="G2" s="74"/>
      <c r="H2" s="68" t="str">
        <f>IF(cs_4="","",cs_4)</f>
        <v>F.I.T.S.C. EGYESÜLET</v>
      </c>
      <c r="I2" s="74"/>
      <c r="J2" s="68" t="str">
        <f>IF(cs_5="","",cs_5)</f>
        <v>ANICO KÉSZHÁZAK - D FITNESS SE</v>
      </c>
      <c r="K2" s="74"/>
      <c r="L2" s="68" t="str">
        <f>IF(cs_6="","",cs_6)</f>
        <v>TÖRÖK SQUASH AKADÉMIA</v>
      </c>
      <c r="M2" s="74"/>
      <c r="N2" s="68" t="str">
        <f>IF(cs_7="","",cs_7)</f>
        <v>FIREBALLS - OMEGA II.</v>
      </c>
      <c r="O2" s="77"/>
      <c r="P2" s="72" t="str">
        <f>IF(cs_8="","",cs_8)</f>
        <v>BODROGI BAU SZEGED SQUASH III.</v>
      </c>
      <c r="Q2" s="73"/>
      <c r="R2" s="68" t="str">
        <f>IF(cs_9="","",cs_9)</f>
        <v>PÉCSI FALLABDA SE III.</v>
      </c>
      <c r="S2" s="74"/>
      <c r="T2" s="68" t="str">
        <f>IF(cs_10="","",cs_10)</f>
        <v>MEAFC-ANICO KÉSZÁZAK</v>
      </c>
      <c r="U2" s="69"/>
    </row>
    <row r="3" spans="1:27" ht="17.25" customHeight="1" x14ac:dyDescent="0.3">
      <c r="A3" s="70" t="str">
        <f>IF(cs_1="","",cs_1)</f>
        <v>BUDAÖRSI LABDA EGYLET II.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 t="str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/>
      </c>
      <c r="I3" s="4" t="str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/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 t="str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/>
      </c>
      <c r="M3" s="4" t="str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/>
      </c>
      <c r="N3" s="18" t="str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/>
      </c>
      <c r="O3" s="19" t="str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/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3</v>
      </c>
      <c r="Q3" s="4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1</v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4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0</v>
      </c>
      <c r="T3" s="3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>4</v>
      </c>
      <c r="U3" s="5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>0</v>
      </c>
    </row>
    <row r="4" spans="1:27" ht="17.25" customHeight="1" x14ac:dyDescent="0.3">
      <c r="A4" s="71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 t="str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/>
      </c>
      <c r="I4" s="21" t="str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/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 t="str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/>
      </c>
      <c r="M4" s="21" t="str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/>
      </c>
      <c r="N4" s="22" t="str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/>
      </c>
      <c r="O4" s="23" t="str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/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10</v>
      </c>
      <c r="Q4" s="23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3</v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12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0</v>
      </c>
      <c r="T4" s="20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>12</v>
      </c>
      <c r="U4" s="24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>3</v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5" t="str">
        <f>IF(cs_2="","",cs_2)</f>
        <v>GO AHEAD II.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/>
      </c>
      <c r="G5" s="19" t="str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/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 t="str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/>
      </c>
      <c r="K5" s="19" t="str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/>
      </c>
      <c r="L5" s="3" t="str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/>
      </c>
      <c r="M5" s="4" t="str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/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1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3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18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>4</v>
      </c>
      <c r="S5" s="19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>0</v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BUDAÖRSI LABDA EGYLET II.</v>
      </c>
      <c r="AA5" s="17">
        <f>IF(Y5="","",_xlfn.XLOOKUP(Z5,'Csapatok'!A:A,'Csapatok'!B:B))</f>
        <v>9</v>
      </c>
    </row>
    <row r="6" spans="1:27" ht="17.25" customHeight="1" x14ac:dyDescent="0.3">
      <c r="A6" s="76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/>
      </c>
      <c r="G6" s="23" t="str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/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 t="str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/>
      </c>
      <c r="K6" s="21" t="str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/>
      </c>
      <c r="L6" s="20" t="str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/>
      </c>
      <c r="M6" s="21" t="str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/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5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8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9</v>
      </c>
      <c r="R6" s="20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>12</v>
      </c>
      <c r="S6" s="21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>2</v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TÖRÖK SQUASH AKADÉMIA</v>
      </c>
      <c r="AA6" s="17">
        <f>IF(Y6="","",_xlfn.XLOOKUP(Z6,'Csapatok'!A:A,'Csapatok'!B:B))</f>
        <v>9</v>
      </c>
    </row>
    <row r="7" spans="1:27" ht="17.25" customHeight="1" x14ac:dyDescent="0.3">
      <c r="A7" s="70" t="str">
        <f>IF(cs_3="","",cs_3)</f>
        <v>CSÉ-START TEAM III.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 t="str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/>
      </c>
      <c r="E7" s="4" t="str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/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8" t="str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/>
      </c>
      <c r="K7" s="19" t="str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/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1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3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4</v>
      </c>
      <c r="Q7" s="4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0</v>
      </c>
      <c r="R7" s="18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FIREBALLS - OMEGA II.</v>
      </c>
      <c r="AA7" s="17">
        <f>IF(Y7="","",_xlfn.XLOOKUP(Z7,'Csapatok'!A:A,'Csapatok'!B:B))</f>
        <v>9</v>
      </c>
    </row>
    <row r="8" spans="1:27" ht="17.25" customHeight="1" x14ac:dyDescent="0.3">
      <c r="A8" s="76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 t="str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/>
      </c>
      <c r="E8" s="21" t="str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/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21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20" t="str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/>
      </c>
      <c r="K8" s="21" t="str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/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4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6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9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12</v>
      </c>
      <c r="Q8" s="23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</v>
      </c>
      <c r="R8" s="22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MEAFC-ANICO KÉSZÁZAK</v>
      </c>
      <c r="AA8" s="17">
        <f>IF(Y8="","",_xlfn.XLOOKUP(Z8,'Csapatok'!A:A,'Csapatok'!B:B))</f>
        <v>6</v>
      </c>
    </row>
    <row r="9" spans="1:27" ht="17.25" customHeight="1" x14ac:dyDescent="0.3">
      <c r="A9" s="70" t="str">
        <f>IF(cs_4="","",cs_4)</f>
        <v>F.I.T.S.C. EGYESÜLET</v>
      </c>
      <c r="B9" s="3" t="str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/>
      </c>
      <c r="C9" s="4" t="str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/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2"/>
      <c r="I9" s="2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3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1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1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3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GO AHEAD II.</v>
      </c>
      <c r="AA9" s="17">
        <f>IF(Y9="","",_xlfn.XLOOKUP(Z9,'Csapatok'!A:A,'Csapatok'!B:B))</f>
        <v>3</v>
      </c>
    </row>
    <row r="10" spans="1:27" ht="17.25" customHeight="1" x14ac:dyDescent="0.3">
      <c r="A10" s="76"/>
      <c r="B10" s="20" t="str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/>
      </c>
      <c r="C10" s="21" t="str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/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21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2"/>
      <c r="I10" s="2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10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5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5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11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5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CSÉ-START TEAM III.</v>
      </c>
      <c r="AA10" s="17">
        <f>IF(Y10="","",_xlfn.XLOOKUP(Z10,'Csapatok'!A:A,'Csapatok'!B:B))</f>
        <v>3</v>
      </c>
    </row>
    <row r="11" spans="1:27" ht="17.25" customHeight="1" x14ac:dyDescent="0.3">
      <c r="A11" s="70" t="str">
        <f>IF(cs_5="","",cs_5)</f>
        <v>ANICO KÉSZHÁZAK - D FITNESS SE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 t="str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/>
      </c>
      <c r="E11" s="4" t="str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/>
      </c>
      <c r="F11" s="3" t="str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/>
      </c>
      <c r="G11" s="4" t="str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/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3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>1</v>
      </c>
      <c r="U11" s="5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>3</v>
      </c>
      <c r="Y11" s="17">
        <f>IF(cs_7&lt;&gt;"",7,"")</f>
        <v>7</v>
      </c>
      <c r="Z11" t="str">
        <f>IF(Y11="","",_xlfn.XLOOKUP(LARGE('Csapatok'!F:F,7),'Csapatok'!F:F,'Csapatok'!A:A))</f>
        <v>F.I.T.S.C. EGYESÜLET</v>
      </c>
      <c r="AA11" s="17">
        <f>IF(Y11="","",_xlfn.XLOOKUP(Z11,'Csapatok'!A:A,'Csapatok'!B:B))</f>
        <v>3</v>
      </c>
    </row>
    <row r="12" spans="1:27" ht="17.25" customHeight="1" x14ac:dyDescent="0.3">
      <c r="A12" s="71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 t="str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/>
      </c>
      <c r="E12" s="21" t="str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/>
      </c>
      <c r="F12" s="22" t="str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/>
      </c>
      <c r="G12" s="23" t="str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/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10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5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2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>3</v>
      </c>
      <c r="U12" s="25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>9</v>
      </c>
      <c r="Y12" s="17">
        <f>IF(cs_8&lt;&gt;"",8,"")</f>
        <v>8</v>
      </c>
      <c r="Z12" t="str">
        <f>IF(Y12="","",_xlfn.XLOOKUP(LARGE('Csapatok'!F:F,8),'Csapatok'!F:F,'Csapatok'!A:A))</f>
        <v>BODROGI BAU SZEGED SQUASH III.</v>
      </c>
      <c r="AA12" s="17">
        <f>IF(Y12="","",_xlfn.XLOOKUP(Z12,'Csapatok'!A:A,'Csapatok'!B:B))</f>
        <v>3</v>
      </c>
    </row>
    <row r="13" spans="1:27" ht="17.25" customHeight="1" x14ac:dyDescent="0.3">
      <c r="A13" s="75" t="str">
        <f>IF(cs_6="","",cs_6)</f>
        <v>TÖRÖK SQUASH AKADÉMIA</v>
      </c>
      <c r="B13" s="3" t="str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/>
      </c>
      <c r="C13" s="4" t="str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/>
      </c>
      <c r="D13" s="8" t="str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/>
      </c>
      <c r="E13" s="4" t="str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/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1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3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1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3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0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>
        <f>IF(cs_9&lt;&gt;"",9,"")</f>
        <v>9</v>
      </c>
      <c r="Z13" t="str">
        <f>IF(Y13="","",_xlfn.XLOOKUP(LARGE('Csapatok'!F:F,9),'Csapatok'!F:F,'Csapatok'!A:A))</f>
        <v>ANICO KÉSZHÁZAK - D FITNESS SE</v>
      </c>
      <c r="AA13" s="17">
        <f>IF(Y13="","",_xlfn.XLOOKUP(Z13,'Csapatok'!A:A,'Csapatok'!B:B))</f>
        <v>0</v>
      </c>
    </row>
    <row r="14" spans="1:27" ht="17.25" customHeight="1" x14ac:dyDescent="0.3">
      <c r="A14" s="76"/>
      <c r="B14" s="20" t="str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/>
      </c>
      <c r="C14" s="21" t="str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/>
      </c>
      <c r="D14" s="28" t="str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/>
      </c>
      <c r="E14" s="21" t="str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/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4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9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5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11</v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2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1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>
        <f>IF(cs_10&lt;&gt;"",10,"")</f>
        <v>10</v>
      </c>
      <c r="Z14" t="str">
        <f>IF(Y14="","",_xlfn.XLOOKUP(LARGE('Csapatok'!F:F,10),'Csapatok'!F:F,'Csapatok'!A:A))</f>
        <v>PÉCSI FALLABDA SE III.</v>
      </c>
      <c r="AA14" s="17">
        <f>IF(Y14="","",_xlfn.XLOOKUP(Z14,'Csapatok'!A:A,'Csapatok'!B:B))</f>
        <v>0</v>
      </c>
    </row>
    <row r="15" spans="1:27" ht="17.25" customHeight="1" x14ac:dyDescent="0.3">
      <c r="A15" s="70" t="str">
        <f>IF(cs_7="","",cs_7)</f>
        <v>FIREBALLS - OMEGA II.</v>
      </c>
      <c r="B15" s="3" t="str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/>
      </c>
      <c r="C15" s="4" t="str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/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1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3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1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3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76"/>
      <c r="B16" s="22" t="str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/>
      </c>
      <c r="C16" s="23" t="str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/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5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9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6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9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5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10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70" t="str">
        <f>IF(cs_8="","",cs_8)</f>
        <v>BODROGI BAU SZEGED SQUASH III.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3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1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4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0</v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3">
      <c r="A18" s="71"/>
      <c r="B18" s="2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10</v>
      </c>
      <c r="C18" s="2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3</v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8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9</v>
      </c>
      <c r="F18" s="2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12</v>
      </c>
      <c r="G18" s="2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1</v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9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3">
      <c r="A19" s="75" t="str">
        <f>IF(cs_9="","",cs_9)</f>
        <v>PÉCSI FALLABDA SE III.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4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0</v>
      </c>
      <c r="D19" s="3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>4</v>
      </c>
      <c r="E19" s="4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>0</v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>0</v>
      </c>
      <c r="U19" s="5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>4</v>
      </c>
    </row>
    <row r="20" spans="1:21" ht="17.25" customHeight="1" x14ac:dyDescent="0.3">
      <c r="A20" s="71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12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0</v>
      </c>
      <c r="D20" s="20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>12</v>
      </c>
      <c r="E20" s="21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>2</v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>1</v>
      </c>
      <c r="U20" s="24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>12</v>
      </c>
    </row>
    <row r="21" spans="1:21" ht="17.25" customHeight="1" x14ac:dyDescent="0.3">
      <c r="A21" s="78" t="str">
        <f>IF(cs_10="","",cs_10)</f>
        <v>MEAFC-ANICO KÉSZÁZAK</v>
      </c>
      <c r="B21" s="3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>4</v>
      </c>
      <c r="C21" s="4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>0</v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>1</v>
      </c>
      <c r="K21" s="4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>3</v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>0</v>
      </c>
      <c r="S21" s="4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>4</v>
      </c>
      <c r="T21" s="2"/>
      <c r="U21" s="6"/>
    </row>
    <row r="22" spans="1:21" ht="17.25" customHeight="1" thickBot="1" x14ac:dyDescent="0.35">
      <c r="A22" s="79"/>
      <c r="B22" s="30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>12</v>
      </c>
      <c r="C22" s="31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>3</v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>3</v>
      </c>
      <c r="K22" s="33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>9</v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>1</v>
      </c>
      <c r="S22" s="34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>12</v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46"/>
  <sheetViews>
    <sheetView topLeftCell="C1" workbookViewId="0">
      <selection activeCell="D23" sqref="D23"/>
    </sheetView>
  </sheetViews>
  <sheetFormatPr defaultRowHeight="14.4" x14ac:dyDescent="0.3"/>
  <cols>
    <col min="1" max="1" width="35.88671875" hidden="1" customWidth="1"/>
    <col min="2" max="2" width="34" hidden="1" customWidth="1"/>
    <col min="3" max="4" width="30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16.5546875" customWidth="1"/>
    <col min="13" max="13" width="13.55468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idden="1" x14ac:dyDescent="0.3">
      <c r="A2" t="s">
        <v>39</v>
      </c>
      <c r="B2" t="s">
        <v>40</v>
      </c>
      <c r="C2" t="s">
        <v>29</v>
      </c>
      <c r="D2" s="1" t="s">
        <v>31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idden="1" x14ac:dyDescent="0.3">
      <c r="A3" t="s">
        <v>41</v>
      </c>
      <c r="B3" t="s">
        <v>42</v>
      </c>
      <c r="C3" t="s">
        <v>29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hidden="1" x14ac:dyDescent="0.3">
      <c r="A4" t="s">
        <v>43</v>
      </c>
      <c r="B4" t="s">
        <v>44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hidden="1" x14ac:dyDescent="0.3">
      <c r="A5" t="s">
        <v>45</v>
      </c>
      <c r="B5" t="s">
        <v>46</v>
      </c>
      <c r="C5" t="s">
        <v>29</v>
      </c>
      <c r="D5" s="1" t="s">
        <v>38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hidden="1" x14ac:dyDescent="0.3">
      <c r="A6" t="s">
        <v>47</v>
      </c>
      <c r="B6" t="s">
        <v>48</v>
      </c>
      <c r="C6" t="s">
        <v>29</v>
      </c>
      <c r="D6" s="1" t="s">
        <v>33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hidden="1" x14ac:dyDescent="0.3">
      <c r="A7" t="s">
        <v>49</v>
      </c>
      <c r="B7" t="s">
        <v>50</v>
      </c>
      <c r="C7" t="s">
        <v>29</v>
      </c>
      <c r="D7" s="1" t="s">
        <v>34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s="86" customFormat="1" x14ac:dyDescent="0.3">
      <c r="A8" t="s">
        <v>51</v>
      </c>
      <c r="B8" t="s">
        <v>52</v>
      </c>
      <c r="C8" s="86" t="s">
        <v>29</v>
      </c>
      <c r="D8" s="87" t="s">
        <v>35</v>
      </c>
      <c r="E8" s="88">
        <v>1</v>
      </c>
      <c r="F8" s="89">
        <v>3</v>
      </c>
      <c r="G8" s="89">
        <v>1</v>
      </c>
      <c r="H8" s="89">
        <v>10</v>
      </c>
      <c r="I8" s="89">
        <v>3</v>
      </c>
      <c r="J8" s="89">
        <v>132</v>
      </c>
      <c r="K8" s="89">
        <v>79</v>
      </c>
      <c r="L8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s="86" customFormat="1" x14ac:dyDescent="0.3">
      <c r="A9" t="s">
        <v>53</v>
      </c>
      <c r="B9" t="s">
        <v>54</v>
      </c>
      <c r="C9" s="86" t="s">
        <v>29</v>
      </c>
      <c r="D9" s="87" t="s">
        <v>36</v>
      </c>
      <c r="E9" s="88">
        <v>1</v>
      </c>
      <c r="F9" s="89">
        <v>4</v>
      </c>
      <c r="G9" s="89">
        <v>0</v>
      </c>
      <c r="H9" s="89">
        <v>12</v>
      </c>
      <c r="I9" s="89">
        <v>0</v>
      </c>
      <c r="J9" s="89">
        <v>132</v>
      </c>
      <c r="K9" s="89">
        <v>65</v>
      </c>
      <c r="L9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s="86" customFormat="1" x14ac:dyDescent="0.3">
      <c r="A10" t="s">
        <v>55</v>
      </c>
      <c r="B10" t="s">
        <v>56</v>
      </c>
      <c r="C10" s="86" t="s">
        <v>29</v>
      </c>
      <c r="D10" s="87" t="s">
        <v>37</v>
      </c>
      <c r="E10" s="88">
        <v>1</v>
      </c>
      <c r="F10" s="89">
        <v>4</v>
      </c>
      <c r="G10" s="89">
        <v>0</v>
      </c>
      <c r="H10" s="89">
        <v>12</v>
      </c>
      <c r="I10" s="89">
        <v>3</v>
      </c>
      <c r="J10" s="89">
        <v>155</v>
      </c>
      <c r="K10" s="89">
        <v>94</v>
      </c>
      <c r="L10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hidden="1" x14ac:dyDescent="0.3">
      <c r="A11" t="s">
        <v>57</v>
      </c>
      <c r="B11" t="s">
        <v>58</v>
      </c>
      <c r="C11" t="s">
        <v>31</v>
      </c>
      <c r="D11" s="1" t="s">
        <v>30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hidden="1" x14ac:dyDescent="0.3">
      <c r="A12" t="s">
        <v>59</v>
      </c>
      <c r="B12" t="s">
        <v>60</v>
      </c>
      <c r="C12" t="s">
        <v>31</v>
      </c>
      <c r="D12" s="1" t="s">
        <v>32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hidden="1" x14ac:dyDescent="0.3">
      <c r="A13" t="s">
        <v>61</v>
      </c>
      <c r="B13" t="s">
        <v>62</v>
      </c>
      <c r="C13" t="s">
        <v>31</v>
      </c>
      <c r="D13" s="1" t="s">
        <v>38</v>
      </c>
      <c r="E13" s="17"/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hidden="1" x14ac:dyDescent="0.3">
      <c r="A14" t="s">
        <v>63</v>
      </c>
      <c r="B14" t="s">
        <v>64</v>
      </c>
      <c r="C14" t="s">
        <v>31</v>
      </c>
      <c r="D14" s="1" t="s">
        <v>33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s="86" customFormat="1" x14ac:dyDescent="0.3">
      <c r="A15" t="s">
        <v>65</v>
      </c>
      <c r="B15" t="s">
        <v>66</v>
      </c>
      <c r="C15" s="86" t="s">
        <v>31</v>
      </c>
      <c r="D15" s="87" t="s">
        <v>34</v>
      </c>
      <c r="E15" s="88">
        <v>1</v>
      </c>
      <c r="F15" s="89">
        <v>1</v>
      </c>
      <c r="G15" s="89">
        <v>3</v>
      </c>
      <c r="H15" s="89">
        <v>5</v>
      </c>
      <c r="I15" s="89">
        <v>9</v>
      </c>
      <c r="J15" s="89">
        <v>102</v>
      </c>
      <c r="K15" s="89">
        <v>139</v>
      </c>
      <c r="L15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5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6" spans="1:13" s="86" customFormat="1" x14ac:dyDescent="0.3">
      <c r="A16" t="s">
        <v>67</v>
      </c>
      <c r="B16" t="s">
        <v>68</v>
      </c>
      <c r="C16" s="86" t="s">
        <v>31</v>
      </c>
      <c r="D16" s="87" t="s">
        <v>35</v>
      </c>
      <c r="E16" s="88">
        <v>1</v>
      </c>
      <c r="F16" s="89">
        <v>1</v>
      </c>
      <c r="G16" s="89">
        <v>3</v>
      </c>
      <c r="H16" s="89">
        <v>8</v>
      </c>
      <c r="I16" s="89">
        <v>9</v>
      </c>
      <c r="J16" s="89">
        <v>166</v>
      </c>
      <c r="K16" s="89">
        <v>166</v>
      </c>
      <c r="L16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s="86" customFormat="1" x14ac:dyDescent="0.3">
      <c r="A17" t="s">
        <v>69</v>
      </c>
      <c r="B17" t="s">
        <v>70</v>
      </c>
      <c r="C17" s="86" t="s">
        <v>31</v>
      </c>
      <c r="D17" s="87" t="s">
        <v>36</v>
      </c>
      <c r="E17" s="88">
        <v>1</v>
      </c>
      <c r="F17" s="89">
        <v>4</v>
      </c>
      <c r="G17" s="89">
        <v>0</v>
      </c>
      <c r="H17" s="89">
        <v>12</v>
      </c>
      <c r="I17" s="89">
        <v>2</v>
      </c>
      <c r="J17" s="89">
        <v>148</v>
      </c>
      <c r="K17" s="89">
        <v>108</v>
      </c>
      <c r="L17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hidden="1" x14ac:dyDescent="0.3">
      <c r="A18" t="s">
        <v>71</v>
      </c>
      <c r="B18" t="s">
        <v>72</v>
      </c>
      <c r="C18" t="s">
        <v>31</v>
      </c>
      <c r="D18" s="1" t="s">
        <v>37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hidden="1" x14ac:dyDescent="0.3">
      <c r="A19" t="s">
        <v>73</v>
      </c>
      <c r="B19" t="s">
        <v>74</v>
      </c>
      <c r="C19" t="s">
        <v>30</v>
      </c>
      <c r="D19" s="1" t="s">
        <v>32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hidden="1" x14ac:dyDescent="0.3">
      <c r="A20" t="s">
        <v>75</v>
      </c>
      <c r="B20" t="s">
        <v>76</v>
      </c>
      <c r="C20" t="s">
        <v>30</v>
      </c>
      <c r="D20" s="1" t="s">
        <v>38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s="86" customFormat="1" x14ac:dyDescent="0.3">
      <c r="A21" t="s">
        <v>77</v>
      </c>
      <c r="B21" t="s">
        <v>78</v>
      </c>
      <c r="C21" s="86" t="s">
        <v>30</v>
      </c>
      <c r="D21" s="87" t="s">
        <v>33</v>
      </c>
      <c r="E21" s="88">
        <v>1</v>
      </c>
      <c r="F21" s="89">
        <v>1</v>
      </c>
      <c r="G21" s="89">
        <v>3</v>
      </c>
      <c r="H21" s="89">
        <v>4</v>
      </c>
      <c r="I21" s="89">
        <v>9</v>
      </c>
      <c r="J21" s="89">
        <v>96</v>
      </c>
      <c r="K21" s="89">
        <v>119</v>
      </c>
      <c r="L21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s="86" customFormat="1" x14ac:dyDescent="0.3">
      <c r="A22" t="s">
        <v>79</v>
      </c>
      <c r="B22" t="s">
        <v>80</v>
      </c>
      <c r="C22" s="86" t="s">
        <v>30</v>
      </c>
      <c r="D22" s="87" t="s">
        <v>34</v>
      </c>
      <c r="E22" s="88">
        <v>1</v>
      </c>
      <c r="F22" s="89">
        <v>1</v>
      </c>
      <c r="G22" s="89">
        <v>3</v>
      </c>
      <c r="H22" s="89">
        <v>6</v>
      </c>
      <c r="I22" s="89">
        <v>9</v>
      </c>
      <c r="J22" s="89">
        <v>121</v>
      </c>
      <c r="K22" s="89">
        <v>138</v>
      </c>
      <c r="L22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s="86" customFormat="1" x14ac:dyDescent="0.3">
      <c r="A23" t="s">
        <v>81</v>
      </c>
      <c r="B23" t="s">
        <v>82</v>
      </c>
      <c r="C23" s="86" t="s">
        <v>30</v>
      </c>
      <c r="D23" s="87" t="s">
        <v>35</v>
      </c>
      <c r="E23" s="88">
        <v>1</v>
      </c>
      <c r="F23" s="89">
        <v>4</v>
      </c>
      <c r="G23" s="89">
        <v>0</v>
      </c>
      <c r="H23" s="89">
        <v>12</v>
      </c>
      <c r="I23" s="89">
        <v>1</v>
      </c>
      <c r="J23" s="89">
        <v>143</v>
      </c>
      <c r="K23" s="89">
        <v>71</v>
      </c>
      <c r="L23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hidden="1" x14ac:dyDescent="0.3">
      <c r="A24" t="s">
        <v>83</v>
      </c>
      <c r="B24" t="s">
        <v>84</v>
      </c>
      <c r="C24" t="s">
        <v>30</v>
      </c>
      <c r="D24" s="1" t="s">
        <v>36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hidden="1" x14ac:dyDescent="0.3">
      <c r="A25" t="s">
        <v>85</v>
      </c>
      <c r="B25" t="s">
        <v>86</v>
      </c>
      <c r="C25" t="s">
        <v>30</v>
      </c>
      <c r="D25" s="1" t="s">
        <v>37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s="86" customFormat="1" x14ac:dyDescent="0.3">
      <c r="A26" t="s">
        <v>87</v>
      </c>
      <c r="B26" t="s">
        <v>88</v>
      </c>
      <c r="C26" s="86" t="s">
        <v>32</v>
      </c>
      <c r="D26" s="87" t="s">
        <v>38</v>
      </c>
      <c r="E26" s="88">
        <v>1</v>
      </c>
      <c r="F26" s="89">
        <v>3</v>
      </c>
      <c r="G26" s="89">
        <v>1</v>
      </c>
      <c r="H26" s="89">
        <v>10</v>
      </c>
      <c r="I26" s="89">
        <v>5</v>
      </c>
      <c r="J26" s="89">
        <v>149</v>
      </c>
      <c r="K26" s="89">
        <v>124</v>
      </c>
      <c r="L26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s="86" customFormat="1" x14ac:dyDescent="0.3">
      <c r="A27" t="s">
        <v>89</v>
      </c>
      <c r="B27" t="s">
        <v>90</v>
      </c>
      <c r="C27" s="86" t="s">
        <v>32</v>
      </c>
      <c r="D27" s="87" t="s">
        <v>33</v>
      </c>
      <c r="E27" s="88">
        <v>1</v>
      </c>
      <c r="F27" s="89">
        <v>1</v>
      </c>
      <c r="G27" s="89">
        <v>3</v>
      </c>
      <c r="H27" s="89">
        <v>5</v>
      </c>
      <c r="I27" s="89">
        <v>11</v>
      </c>
      <c r="J27" s="89">
        <v>133</v>
      </c>
      <c r="K27" s="89">
        <v>158</v>
      </c>
      <c r="L27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s="86" customFormat="1" x14ac:dyDescent="0.3">
      <c r="A28" t="s">
        <v>91</v>
      </c>
      <c r="B28" t="s">
        <v>92</v>
      </c>
      <c r="C28" s="86" t="s">
        <v>32</v>
      </c>
      <c r="D28" s="87" t="s">
        <v>34</v>
      </c>
      <c r="E28" s="88">
        <v>1</v>
      </c>
      <c r="F28" s="89">
        <v>1</v>
      </c>
      <c r="G28" s="89">
        <v>3</v>
      </c>
      <c r="H28" s="89">
        <v>5</v>
      </c>
      <c r="I28" s="89">
        <v>10</v>
      </c>
      <c r="J28" s="89">
        <v>110</v>
      </c>
      <c r="K28" s="89">
        <v>147</v>
      </c>
      <c r="L28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hidden="1" x14ac:dyDescent="0.3">
      <c r="A29" t="s">
        <v>93</v>
      </c>
      <c r="B29" t="s">
        <v>94</v>
      </c>
      <c r="C29" t="s">
        <v>32</v>
      </c>
      <c r="D29" s="1" t="s">
        <v>35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hidden="1" x14ac:dyDescent="0.3">
      <c r="A30" t="s">
        <v>95</v>
      </c>
      <c r="B30" t="s">
        <v>96</v>
      </c>
      <c r="C30" t="s">
        <v>32</v>
      </c>
      <c r="D30" s="1" t="s">
        <v>36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hidden="1" x14ac:dyDescent="0.3">
      <c r="A31" t="s">
        <v>97</v>
      </c>
      <c r="B31" t="s">
        <v>98</v>
      </c>
      <c r="C31" t="s">
        <v>32</v>
      </c>
      <c r="D31" s="1" t="s">
        <v>37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s="86" customFormat="1" x14ac:dyDescent="0.3">
      <c r="A32" t="s">
        <v>99</v>
      </c>
      <c r="B32" t="s">
        <v>100</v>
      </c>
      <c r="C32" s="86" t="s">
        <v>38</v>
      </c>
      <c r="D32" s="87" t="s">
        <v>33</v>
      </c>
      <c r="E32" s="88">
        <v>1</v>
      </c>
      <c r="F32" s="89">
        <v>0</v>
      </c>
      <c r="G32" s="89">
        <v>4</v>
      </c>
      <c r="H32" s="89">
        <v>2</v>
      </c>
      <c r="I32" s="89">
        <v>12</v>
      </c>
      <c r="J32" s="89">
        <v>84</v>
      </c>
      <c r="K32" s="89">
        <v>149</v>
      </c>
      <c r="L32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hidden="1" x14ac:dyDescent="0.3">
      <c r="A33" t="s">
        <v>101</v>
      </c>
      <c r="B33" t="s">
        <v>102</v>
      </c>
      <c r="C33" t="s">
        <v>38</v>
      </c>
      <c r="D33" s="1" t="s">
        <v>34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hidden="1" x14ac:dyDescent="0.3">
      <c r="A34" t="s">
        <v>103</v>
      </c>
      <c r="B34" t="s">
        <v>104</v>
      </c>
      <c r="C34" t="s">
        <v>38</v>
      </c>
      <c r="D34" s="1" t="s">
        <v>35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hidden="1" x14ac:dyDescent="0.3">
      <c r="A35" t="s">
        <v>105</v>
      </c>
      <c r="B35" t="s">
        <v>106</v>
      </c>
      <c r="C35" t="s">
        <v>38</v>
      </c>
      <c r="D35" s="1" t="s">
        <v>36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s="86" customFormat="1" x14ac:dyDescent="0.3">
      <c r="A36" t="s">
        <v>107</v>
      </c>
      <c r="B36" t="s">
        <v>108</v>
      </c>
      <c r="C36" s="86" t="s">
        <v>38</v>
      </c>
      <c r="D36" s="87" t="s">
        <v>37</v>
      </c>
      <c r="E36" s="88">
        <v>1</v>
      </c>
      <c r="F36" s="89">
        <v>1</v>
      </c>
      <c r="G36" s="89">
        <v>3</v>
      </c>
      <c r="H36" s="89">
        <v>3</v>
      </c>
      <c r="I36" s="89">
        <v>9</v>
      </c>
      <c r="J36" s="89">
        <v>77</v>
      </c>
      <c r="K36" s="89">
        <v>115</v>
      </c>
      <c r="L36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6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7" spans="1:13" hidden="1" x14ac:dyDescent="0.3">
      <c r="A37" t="s">
        <v>109</v>
      </c>
      <c r="B37" t="s">
        <v>110</v>
      </c>
      <c r="C37" t="s">
        <v>33</v>
      </c>
      <c r="D37" s="1" t="s">
        <v>34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hidden="1" x14ac:dyDescent="0.3">
      <c r="A38" t="s">
        <v>111</v>
      </c>
      <c r="B38" t="s">
        <v>112</v>
      </c>
      <c r="C38" t="s">
        <v>33</v>
      </c>
      <c r="D38" s="1" t="s">
        <v>35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hidden="1" x14ac:dyDescent="0.3">
      <c r="A39" t="s">
        <v>113</v>
      </c>
      <c r="B39" t="s">
        <v>114</v>
      </c>
      <c r="C39" t="s">
        <v>33</v>
      </c>
      <c r="D39" s="1" t="s">
        <v>36</v>
      </c>
      <c r="E39" s="17"/>
      <c r="F39" s="36"/>
      <c r="G39" s="36"/>
      <c r="H39" s="36"/>
      <c r="I39" s="36"/>
      <c r="J39" s="36"/>
      <c r="K39" s="36"/>
      <c r="L3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0" spans="1:13" hidden="1" x14ac:dyDescent="0.3">
      <c r="A40" t="s">
        <v>115</v>
      </c>
      <c r="B40" t="s">
        <v>116</v>
      </c>
      <c r="C40" t="s">
        <v>33</v>
      </c>
      <c r="D40" s="1" t="s">
        <v>37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hidden="1" x14ac:dyDescent="0.3">
      <c r="A41" t="s">
        <v>117</v>
      </c>
      <c r="B41" t="s">
        <v>118</v>
      </c>
      <c r="C41" t="s">
        <v>34</v>
      </c>
      <c r="D41" s="1" t="s">
        <v>35</v>
      </c>
      <c r="E41" s="17"/>
      <c r="F41" s="36"/>
      <c r="G41" s="36"/>
      <c r="H41" s="36"/>
      <c r="I41" s="36"/>
      <c r="J41" s="36"/>
      <c r="K41" s="36"/>
      <c r="L4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2" spans="1:13" hidden="1" x14ac:dyDescent="0.3">
      <c r="A42" t="s">
        <v>119</v>
      </c>
      <c r="B42" t="s">
        <v>120</v>
      </c>
      <c r="C42" t="s">
        <v>34</v>
      </c>
      <c r="D42" s="1" t="s">
        <v>36</v>
      </c>
      <c r="E42" s="17"/>
      <c r="F42" s="36"/>
      <c r="G42" s="36"/>
      <c r="H42" s="36"/>
      <c r="I42" s="36"/>
      <c r="J42" s="36"/>
      <c r="K42" s="36"/>
      <c r="L4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3" spans="1:13" hidden="1" x14ac:dyDescent="0.3">
      <c r="A43" t="s">
        <v>121</v>
      </c>
      <c r="B43" t="s">
        <v>122</v>
      </c>
      <c r="C43" t="s">
        <v>34</v>
      </c>
      <c r="D43" s="1" t="s">
        <v>37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hidden="1" x14ac:dyDescent="0.3">
      <c r="A44" t="s">
        <v>123</v>
      </c>
      <c r="B44" t="s">
        <v>124</v>
      </c>
      <c r="C44" t="s">
        <v>35</v>
      </c>
      <c r="D44" s="1" t="s">
        <v>36</v>
      </c>
      <c r="E44" s="17"/>
      <c r="F44" s="36"/>
      <c r="G44" s="36"/>
      <c r="H44" s="36"/>
      <c r="I44" s="36"/>
      <c r="J44" s="36"/>
      <c r="K44" s="36"/>
      <c r="L4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5" spans="1:13" hidden="1" x14ac:dyDescent="0.3">
      <c r="A45" t="s">
        <v>125</v>
      </c>
      <c r="B45" t="s">
        <v>126</v>
      </c>
      <c r="C45" t="s">
        <v>35</v>
      </c>
      <c r="D45" s="1" t="s">
        <v>37</v>
      </c>
      <c r="E45" s="17"/>
      <c r="F45" s="36"/>
      <c r="G45" s="36"/>
      <c r="H45" s="36"/>
      <c r="I45" s="36"/>
      <c r="J45" s="36"/>
      <c r="K45" s="36"/>
      <c r="L4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6" spans="1:13" s="86" customFormat="1" x14ac:dyDescent="0.3">
      <c r="A46" t="s">
        <v>127</v>
      </c>
      <c r="B46" t="s">
        <v>128</v>
      </c>
      <c r="C46" s="86" t="s">
        <v>36</v>
      </c>
      <c r="D46" s="87" t="s">
        <v>37</v>
      </c>
      <c r="E46" s="88">
        <v>1</v>
      </c>
      <c r="F46" s="89">
        <v>0</v>
      </c>
      <c r="G46" s="89">
        <v>4</v>
      </c>
      <c r="H46" s="89">
        <v>1</v>
      </c>
      <c r="I46" s="89">
        <v>12</v>
      </c>
      <c r="J46" s="89">
        <v>84</v>
      </c>
      <c r="K46" s="89">
        <v>145</v>
      </c>
      <c r="L46" s="89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89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7" sqref="A7"/>
    </sheetView>
  </sheetViews>
  <sheetFormatPr defaultRowHeight="14.4" x14ac:dyDescent="0.3"/>
  <cols>
    <col min="1" max="1" width="30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36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9</v>
      </c>
      <c r="C2">
        <f>SUMIF('Mérkőzések | eredmények'!$C:$C,cs_1,'Mérkőzések | eredmények'!F:F)+SUMIF('Mérkőzések | eredmények'!$D:$D,cs_1,'Mérkőzések | eredmények'!G:G)</f>
        <v>11</v>
      </c>
      <c r="D2">
        <f>SUMIF('Mérkőzések | eredmények'!$C:$C,cs_1,'Mérkőzések | eredmények'!H:H)+SUMIF('Mérkőzések | eredmények'!$D:$D,cs_1,'Mérkőzések | eredmények'!I:I)</f>
        <v>34</v>
      </c>
      <c r="E2">
        <f>SUMIF('Mérkőzések | eredmények'!$C:$C,cs_1,'Mérkőzések | eredmények'!J:J)+SUMIF('Mérkőzések | eredmények'!$D:$D,cs_1,'Mérkőzések | eredmények'!K:K)</f>
        <v>419</v>
      </c>
      <c r="F2">
        <f>VALUE(Csapatok[[#This Row],[Pontok]]&amp;Csapatok[[#This Row],[Nyert Mérkőzés]]&amp;Csapatok[[#This Row],[Nyert szettek]]&amp;Csapatok[[#This Row],[Szerzett pont]])</f>
        <v>91134419</v>
      </c>
    </row>
    <row r="3" spans="1:6" x14ac:dyDescent="0.3">
      <c r="A3" t="s">
        <v>31</v>
      </c>
      <c r="B3">
        <f>SUMIF('Mérkőzések | eredmények'!C:C,cs_2,'Mérkőzések | eredmények'!L:L)+SUMIF('Mérkőzések | eredmények'!D:D,cs_2,'Mérkőzések | eredmények'!M:M)</f>
        <v>3</v>
      </c>
      <c r="C3">
        <f>SUMIF('Mérkőzések | eredmények'!$C:$C,cs_2,'Mérkőzések | eredmények'!F:F)+SUMIF('Mérkőzések | eredmények'!$D:$D,cs_2,'Mérkőzések | eredmények'!G:G)</f>
        <v>6</v>
      </c>
      <c r="D3">
        <f>SUMIF('Mérkőzések | eredmények'!$C:$C,cs_2,'Mérkőzések | eredmények'!H:H)+SUMIF('Mérkőzések | eredmények'!$D:$D,cs_2,'Mérkőzések | eredmények'!I:I)</f>
        <v>25</v>
      </c>
      <c r="E3">
        <f>SUMIF('Mérkőzések | eredmények'!$C:$C,cs_2,'Mérkőzések | eredmények'!J:J)+SUMIF('Mérkőzések | eredmények'!$D:$D,cs_2,'Mérkőzések | eredmények'!K:K)</f>
        <v>416</v>
      </c>
      <c r="F3">
        <f>VALUE(Csapatok[[#This Row],[Pontok]]&amp;Csapatok[[#This Row],[Nyert Mérkőzés]]&amp;Csapatok[[#This Row],[Nyert szettek]]&amp;Csapatok[[#This Row],[Szerzett pont]])</f>
        <v>3625416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3</v>
      </c>
      <c r="C4">
        <f>SUMIF('Mérkőzések | eredmények'!$C:$C,cs_3,'Mérkőzések | eredmények'!F:F)+SUMIF('Mérkőzések | eredmények'!$D:$D,cs_3,'Mérkőzések | eredmények'!G:G)</f>
        <v>6</v>
      </c>
      <c r="D4">
        <f>SUMIF('Mérkőzések | eredmények'!$C:$C,cs_3,'Mérkőzések | eredmények'!H:H)+SUMIF('Mérkőzések | eredmények'!$D:$D,cs_3,'Mérkőzések | eredmények'!I:I)</f>
        <v>22</v>
      </c>
      <c r="E4">
        <f>SUMIF('Mérkőzések | eredmények'!$C:$C,cs_3,'Mérkőzések | eredmények'!J:J)+SUMIF('Mérkőzések | eredmények'!$D:$D,cs_3,'Mérkőzések | eredmények'!K:K)</f>
        <v>360</v>
      </c>
      <c r="F4">
        <f>VALUE(Csapatok[[#This Row],[Pontok]]&amp;Csapatok[[#This Row],[Nyert Mérkőzés]]&amp;Csapatok[[#This Row],[Nyert szettek]]&amp;Csapatok[[#This Row],[Szerzett pont]])</f>
        <v>3622360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3</v>
      </c>
      <c r="C5">
        <f>SUMIF('Mérkőzések | eredmények'!$C:$C,cs_4,'Mérkőzések | eredmények'!F:F)+SUMIF('Mérkőzések | eredmények'!$D:$D,cs_4,'Mérkőzések | eredmények'!G:G)</f>
        <v>5</v>
      </c>
      <c r="D5">
        <f>SUMIF('Mérkőzések | eredmények'!$C:$C,cs_4,'Mérkőzések | eredmények'!H:H)+SUMIF('Mérkőzések | eredmények'!$D:$D,cs_4,'Mérkőzések | eredmények'!I:I)</f>
        <v>20</v>
      </c>
      <c r="E5">
        <f>SUMIF('Mérkőzések | eredmények'!$C:$C,cs_4,'Mérkőzések | eredmények'!J:J)+SUMIF('Mérkőzések | eredmények'!$D:$D,cs_4,'Mérkőzések | eredmények'!K:K)</f>
        <v>392</v>
      </c>
      <c r="F5">
        <f>VALUE(Csapatok[[#This Row],[Pontok]]&amp;Csapatok[[#This Row],[Nyert Mérkőzés]]&amp;Csapatok[[#This Row],[Nyert szettek]]&amp;Csapatok[[#This Row],[Szerzett pont]])</f>
        <v>3520392</v>
      </c>
    </row>
    <row r="6" spans="1:6" x14ac:dyDescent="0.3">
      <c r="A6" t="s">
        <v>38</v>
      </c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2</v>
      </c>
      <c r="D6">
        <f>SUMIF('Mérkőzések | eredmények'!$C:$C,cs_5,'Mérkőzések | eredmények'!H:H)+SUMIF('Mérkőzések | eredmények'!$D:$D,cs_5,'Mérkőzések | eredmények'!I:I)</f>
        <v>10</v>
      </c>
      <c r="E6">
        <f>SUMIF('Mérkőzések | eredmények'!$C:$C,cs_5,'Mérkőzések | eredmények'!J:J)+SUMIF('Mérkőzések | eredmények'!$D:$D,cs_5,'Mérkőzések | eredmények'!K:K)</f>
        <v>285</v>
      </c>
      <c r="F6">
        <f>VALUE(Csapatok[[#This Row],[Pontok]]&amp;Csapatok[[#This Row],[Nyert Mérkőzés]]&amp;Csapatok[[#This Row],[Nyert szettek]]&amp;Csapatok[[#This Row],[Szerzett pont]])</f>
        <v>210285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9</v>
      </c>
      <c r="C7">
        <f>SUMIF('Mérkőzések | eredmények'!$C:$C,cs_6,'Mérkőzések | eredmények'!F:F)+SUMIF('Mérkőzések | eredmények'!$D:$D,cs_6,'Mérkőzések | eredmények'!G:G)</f>
        <v>10</v>
      </c>
      <c r="D7">
        <f>SUMIF('Mérkőzések | eredmények'!$C:$C,cs_6,'Mérkőzések | eredmények'!H:H)+SUMIF('Mérkőzések | eredmények'!$D:$D,cs_6,'Mérkőzések | eredmények'!I:I)</f>
        <v>32</v>
      </c>
      <c r="E7">
        <f>SUMIF('Mérkőzések | eredmények'!$C:$C,cs_6,'Mérkőzések | eredmények'!J:J)+SUMIF('Mérkőzések | eredmények'!$D:$D,cs_6,'Mérkőzések | eredmények'!K:K)</f>
        <v>426</v>
      </c>
      <c r="F7">
        <f>VALUE(Csapatok[[#This Row],[Pontok]]&amp;Csapatok[[#This Row],[Nyert Mérkőzés]]&amp;Csapatok[[#This Row],[Nyert szettek]]&amp;Csapatok[[#This Row],[Szerzett pont]])</f>
        <v>91032426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9</v>
      </c>
      <c r="C8">
        <f>SUMIF('Mérkőzések | eredmények'!$C:$C,cs_7,'Mérkőzések | eredmények'!F:F)+SUMIF('Mérkőzések | eredmények'!$D:$D,cs_7,'Mérkőzések | eredmények'!G:G)</f>
        <v>9</v>
      </c>
      <c r="D8">
        <f>SUMIF('Mérkőzések | eredmények'!$C:$C,cs_7,'Mérkőzések | eredmények'!H:H)+SUMIF('Mérkőzések | eredmények'!$D:$D,cs_7,'Mérkőzések | eredmények'!I:I)</f>
        <v>28</v>
      </c>
      <c r="E8">
        <f>SUMIF('Mérkőzések | eredmények'!$C:$C,cs_7,'Mérkőzések | eredmények'!J:J)+SUMIF('Mérkőzések | eredmények'!$D:$D,cs_7,'Mérkőzések | eredmények'!K:K)</f>
        <v>424</v>
      </c>
      <c r="F8">
        <f>VALUE(Csapatok[[#This Row],[Pontok]]&amp;Csapatok[[#This Row],[Nyert Mérkőzés]]&amp;Csapatok[[#This Row],[Nyert szettek]]&amp;Csapatok[[#This Row],[Szerzett pont]])</f>
        <v>9928424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3</v>
      </c>
      <c r="C9">
        <f>SUMIF('Mérkőzések | eredmények'!$C:$C,cs_8,'Mérkőzések | eredmények'!F:F)+SUMIF('Mérkőzések | eredmények'!$D:$D,cs_8,'Mérkőzések | eredmények'!G:G)</f>
        <v>4</v>
      </c>
      <c r="D9">
        <f>SUMIF('Mérkőzések | eredmények'!$C:$C,cs_8,'Mérkőzések | eredmények'!H:H)+SUMIF('Mérkőzések | eredmények'!$D:$D,cs_8,'Mérkőzések | eredmények'!I:I)</f>
        <v>13</v>
      </c>
      <c r="E9">
        <f>SUMIF('Mérkőzések | eredmények'!$C:$C,cs_8,'Mérkőzések | eredmények'!J:J)+SUMIF('Mérkőzések | eredmények'!$D:$D,cs_8,'Mérkőzések | eredmények'!K:K)</f>
        <v>316</v>
      </c>
      <c r="F9">
        <f>VALUE(Csapatok[[#This Row],[Pontok]]&amp;Csapatok[[#This Row],[Nyert Mérkőzés]]&amp;Csapatok[[#This Row],[Nyert szettek]]&amp;Csapatok[[#This Row],[Szerzett pont]])</f>
        <v>3413316</v>
      </c>
    </row>
    <row r="10" spans="1:6" x14ac:dyDescent="0.3">
      <c r="A10" t="s">
        <v>36</v>
      </c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3</v>
      </c>
      <c r="E10">
        <f>SUMIF('Mérkőzések | eredmények'!$C:$C,cs_9,'Mérkőzések | eredmények'!J:J)+SUMIF('Mérkőzések | eredmények'!$D:$D,cs_9,'Mérkőzések | eredmények'!K:K)</f>
        <v>257</v>
      </c>
      <c r="F10">
        <f>VALUE(Csapatok[[#This Row],[Pontok]]&amp;Csapatok[[#This Row],[Nyert Mérkőzés]]&amp;Csapatok[[#This Row],[Nyert szettek]]&amp;Csapatok[[#This Row],[Szerzett pont]])</f>
        <v>3257</v>
      </c>
    </row>
    <row r="11" spans="1:6" x14ac:dyDescent="0.3">
      <c r="A11" t="s">
        <v>37</v>
      </c>
      <c r="B11">
        <f>SUMIF('Mérkőzések | eredmények'!C:C,cs_10,'Mérkőzések | eredmények'!L:L)+SUMIF('Mérkőzések | eredmények'!D:D,cs_10,'Mérkőzések | eredmények'!M:M)</f>
        <v>6</v>
      </c>
      <c r="C11">
        <f>SUMIF('Mérkőzések | eredmények'!$C:$C,cs_10,'Mérkőzések | eredmények'!F:F)+SUMIF('Mérkőzések | eredmények'!$D:$D,cs_10,'Mérkőzések | eredmények'!G:G)</f>
        <v>7</v>
      </c>
      <c r="D11">
        <f>SUMIF('Mérkőzések | eredmények'!$C:$C,cs_10,'Mérkőzések | eredmények'!H:H)+SUMIF('Mérkőzések | eredmények'!$D:$D,cs_10,'Mérkőzések | eredmények'!I:I)</f>
        <v>24</v>
      </c>
      <c r="E11">
        <f>SUMIF('Mérkőzések | eredmények'!$C:$C,cs_10,'Mérkőzések | eredmények'!J:J)+SUMIF('Mérkőzések | eredmények'!$D:$D,cs_10,'Mérkőzések | eredmények'!K:K)</f>
        <v>354</v>
      </c>
      <c r="F11">
        <f>VALUE(Csapatok[[#This Row],[Pontok]]&amp;Csapatok[[#This Row],[Nyert Mérkőzés]]&amp;Csapatok[[#This Row],[Nyert szettek]]&amp;Csapatok[[#This Row],[Szerzett pont]])</f>
        <v>6724354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18"/>
  <sheetViews>
    <sheetView zoomScale="70" zoomScaleNormal="70" workbookViewId="0">
      <selection activeCell="D16" sqref="D16"/>
    </sheetView>
  </sheetViews>
  <sheetFormatPr defaultRowHeight="14.4" x14ac:dyDescent="0.3"/>
  <cols>
    <col min="1" max="1" width="0.109375" customWidth="1"/>
    <col min="2" max="2" width="43.44140625" style="63" customWidth="1"/>
    <col min="3" max="3" width="9.109375" customWidth="1"/>
    <col min="4" max="4" width="39.5546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0" t="s">
        <v>24</v>
      </c>
      <c r="R1" s="81"/>
      <c r="S1" s="81" t="s">
        <v>25</v>
      </c>
      <c r="T1" s="81"/>
      <c r="U1" s="81" t="s">
        <v>26</v>
      </c>
      <c r="V1" s="82"/>
    </row>
    <row r="2" spans="1:22" ht="18.600000000000001" thickBot="1" x14ac:dyDescent="0.35">
      <c r="A2" t="str">
        <f>IF(B2="","",B2&amp;"|"&amp;D2)</f>
        <v>CSÉ-START TEAM III.|BODROGI BAU SZEGED SQUASH III.</v>
      </c>
      <c r="B2" s="53" t="s">
        <v>30</v>
      </c>
      <c r="C2" s="54" t="s">
        <v>22</v>
      </c>
      <c r="D2" s="55" t="s">
        <v>35</v>
      </c>
      <c r="E2" s="83" t="s">
        <v>17</v>
      </c>
      <c r="F2" s="84"/>
      <c r="G2" s="83" t="s">
        <v>18</v>
      </c>
      <c r="H2" s="84"/>
      <c r="I2" s="85" t="s">
        <v>19</v>
      </c>
      <c r="J2" s="85"/>
      <c r="K2" s="83" t="s">
        <v>20</v>
      </c>
      <c r="L2" s="84"/>
      <c r="M2" s="85" t="s">
        <v>21</v>
      </c>
      <c r="N2" s="84"/>
      <c r="O2" s="85" t="s">
        <v>23</v>
      </c>
      <c r="P2" s="85"/>
      <c r="Q2" s="60">
        <f>IF(O3&gt;P3,1,0)+IF(O4&gt;P4,1,0)+IF(O5&gt;P5,1,0)+IF(O6&gt;P6,1,0)</f>
        <v>4</v>
      </c>
      <c r="R2" s="61">
        <f>IF(O3&lt;P3,1,0)+IF(O4&lt;P4,1,0)+IF(O5&lt;P5,1,0)+IF(O6&lt;P6,1,0)</f>
        <v>0</v>
      </c>
      <c r="S2" s="61">
        <f>SUM(O3:O6)</f>
        <v>12</v>
      </c>
      <c r="T2" s="61">
        <f>SUM(P3:P6)</f>
        <v>1</v>
      </c>
      <c r="U2" s="61">
        <f>SUM(E3:E6,G3:G6,I3:I6,K3:K6,M3:M6)</f>
        <v>143</v>
      </c>
      <c r="V2" s="62">
        <f>SUM(F3:F6,H3:H6,J3:J6,L3:L6,N3:N6)</f>
        <v>71</v>
      </c>
    </row>
    <row r="3" spans="1:22" ht="18" customHeight="1" x14ac:dyDescent="0.35">
      <c r="B3" s="64" t="s">
        <v>129</v>
      </c>
      <c r="C3" s="41">
        <v>4</v>
      </c>
      <c r="D3" s="57" t="s">
        <v>130</v>
      </c>
      <c r="E3" s="50">
        <v>11</v>
      </c>
      <c r="F3" s="45">
        <v>7</v>
      </c>
      <c r="G3" s="50">
        <v>11</v>
      </c>
      <c r="H3" s="45">
        <v>4</v>
      </c>
      <c r="I3" s="44">
        <v>11</v>
      </c>
      <c r="J3" s="45">
        <v>6</v>
      </c>
      <c r="K3" s="50"/>
      <c r="L3" s="45"/>
      <c r="M3" s="44"/>
      <c r="N3" s="45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5" t="s">
        <v>131</v>
      </c>
      <c r="C4" s="42">
        <v>3</v>
      </c>
      <c r="D4" s="39" t="s">
        <v>132</v>
      </c>
      <c r="E4" s="51">
        <v>11</v>
      </c>
      <c r="F4" s="47">
        <v>6</v>
      </c>
      <c r="G4" s="51">
        <v>11</v>
      </c>
      <c r="H4" s="47">
        <v>7</v>
      </c>
      <c r="I4" s="46">
        <v>11</v>
      </c>
      <c r="J4" s="47">
        <v>2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5" t="s">
        <v>133</v>
      </c>
      <c r="C5" s="42">
        <v>1</v>
      </c>
      <c r="D5" s="39" t="s">
        <v>134</v>
      </c>
      <c r="E5" s="51">
        <v>11</v>
      </c>
      <c r="F5" s="47">
        <v>5</v>
      </c>
      <c r="G5" s="51">
        <v>11</v>
      </c>
      <c r="H5" s="47">
        <v>13</v>
      </c>
      <c r="I5" s="46">
        <v>11</v>
      </c>
      <c r="J5" s="47">
        <v>1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4">
      <c r="B6" s="66" t="s">
        <v>135</v>
      </c>
      <c r="C6" s="43">
        <v>2</v>
      </c>
      <c r="D6" s="40" t="s">
        <v>136</v>
      </c>
      <c r="E6" s="52">
        <v>11</v>
      </c>
      <c r="F6" s="49">
        <v>8</v>
      </c>
      <c r="G6" s="52">
        <v>11</v>
      </c>
      <c r="H6" s="49">
        <v>2</v>
      </c>
      <c r="I6" s="48">
        <v>11</v>
      </c>
      <c r="J6" s="49">
        <v>3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" thickBot="1" x14ac:dyDescent="0.35"/>
    <row r="9" spans="1:22" ht="15" thickBot="1" x14ac:dyDescent="0.35">
      <c r="Q9" s="80" t="s">
        <v>24</v>
      </c>
      <c r="R9" s="81"/>
      <c r="S9" s="81" t="s">
        <v>25</v>
      </c>
      <c r="T9" s="81"/>
      <c r="U9" s="81" t="s">
        <v>26</v>
      </c>
      <c r="V9" s="82"/>
    </row>
    <row r="10" spans="1:22" ht="18.600000000000001" thickBot="1" x14ac:dyDescent="0.35">
      <c r="A10" t="str">
        <f>IF(B10="","",B10&amp;"|"&amp;D10)</f>
        <v>ANICO KÉSZHÁZAK - D FITNESS SE|TÖRÖK SQUASH AKADÉMIA</v>
      </c>
      <c r="B10" s="53" t="s">
        <v>38</v>
      </c>
      <c r="C10" s="54" t="s">
        <v>22</v>
      </c>
      <c r="D10" s="55" t="s">
        <v>33</v>
      </c>
      <c r="E10" s="83" t="s">
        <v>17</v>
      </c>
      <c r="F10" s="84"/>
      <c r="G10" s="83" t="s">
        <v>18</v>
      </c>
      <c r="H10" s="84"/>
      <c r="I10" s="85" t="s">
        <v>19</v>
      </c>
      <c r="J10" s="85"/>
      <c r="K10" s="83" t="s">
        <v>20</v>
      </c>
      <c r="L10" s="84"/>
      <c r="M10" s="85" t="s">
        <v>21</v>
      </c>
      <c r="N10" s="84"/>
      <c r="O10" s="85" t="s">
        <v>23</v>
      </c>
      <c r="P10" s="85"/>
      <c r="Q10" s="60">
        <f>IF(O11&gt;P11,1,0)+IF(O12&gt;P12,1,0)+IF(O13&gt;P13,1,0)+IF(O14&gt;P14,1,0)</f>
        <v>0</v>
      </c>
      <c r="R10" s="61">
        <f>IF(O11&lt;P11,1,0)+IF(O12&lt;P12,1,0)+IF(O13&lt;P13,1,0)+IF(O14&lt;P14,1,0)</f>
        <v>4</v>
      </c>
      <c r="S10" s="61">
        <f>SUM(O11:O14)</f>
        <v>2</v>
      </c>
      <c r="T10" s="61">
        <f>SUM(P11:P14)</f>
        <v>12</v>
      </c>
      <c r="U10" s="61">
        <f>SUM(E11:E14,G11:G14,I11:I14,K11:K14,M11:M14)</f>
        <v>84</v>
      </c>
      <c r="V10" s="62">
        <f>SUM(F11:F14,H11:H14,J11:J14,L11:L14,N11:N14)</f>
        <v>149</v>
      </c>
    </row>
    <row r="11" spans="1:22" ht="18" x14ac:dyDescent="0.35">
      <c r="B11" s="64" t="s">
        <v>137</v>
      </c>
      <c r="C11" s="41">
        <v>4</v>
      </c>
      <c r="D11" s="57" t="s">
        <v>138</v>
      </c>
      <c r="E11" s="50">
        <v>1</v>
      </c>
      <c r="F11" s="45">
        <v>11</v>
      </c>
      <c r="G11" s="50">
        <v>2</v>
      </c>
      <c r="H11" s="45">
        <v>11</v>
      </c>
      <c r="I11" s="44">
        <v>0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" x14ac:dyDescent="0.35">
      <c r="B12" s="65" t="s">
        <v>139</v>
      </c>
      <c r="C12" s="42">
        <v>3</v>
      </c>
      <c r="D12" s="39" t="s">
        <v>140</v>
      </c>
      <c r="E12" s="51">
        <v>11</v>
      </c>
      <c r="F12" s="47">
        <v>9</v>
      </c>
      <c r="G12" s="51">
        <v>10</v>
      </c>
      <c r="H12" s="47">
        <v>12</v>
      </c>
      <c r="I12" s="46">
        <v>8</v>
      </c>
      <c r="J12" s="47">
        <v>11</v>
      </c>
      <c r="K12" s="51">
        <v>8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65" t="s">
        <v>141</v>
      </c>
      <c r="C13" s="42">
        <v>1</v>
      </c>
      <c r="D13" s="39" t="s">
        <v>142</v>
      </c>
      <c r="E13" s="51">
        <v>11</v>
      </c>
      <c r="F13" s="47">
        <v>7</v>
      </c>
      <c r="G13" s="51">
        <v>7</v>
      </c>
      <c r="H13" s="47">
        <v>11</v>
      </c>
      <c r="I13" s="46">
        <v>4</v>
      </c>
      <c r="J13" s="47">
        <v>11</v>
      </c>
      <c r="K13" s="51">
        <v>9</v>
      </c>
      <c r="L13" s="47">
        <v>11</v>
      </c>
      <c r="M13" s="46"/>
      <c r="N13" s="47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66" t="s">
        <v>143</v>
      </c>
      <c r="C14" s="43">
        <v>2</v>
      </c>
      <c r="D14" s="40" t="s">
        <v>144</v>
      </c>
      <c r="E14" s="52">
        <v>6</v>
      </c>
      <c r="F14" s="49">
        <v>11</v>
      </c>
      <c r="G14" s="52">
        <v>3</v>
      </c>
      <c r="H14" s="49">
        <v>11</v>
      </c>
      <c r="I14" s="48">
        <v>4</v>
      </c>
      <c r="J14" s="49">
        <v>11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80" t="s">
        <v>24</v>
      </c>
      <c r="R17" s="81"/>
      <c r="S17" s="81" t="s">
        <v>25</v>
      </c>
      <c r="T17" s="81"/>
      <c r="U17" s="81" t="s">
        <v>26</v>
      </c>
      <c r="V17" s="82"/>
    </row>
    <row r="18" spans="1:22" ht="18.600000000000001" thickBot="1" x14ac:dyDescent="0.35">
      <c r="A18" t="str">
        <f>IF(B18="","",B18&amp;"|"&amp;D18)</f>
        <v>TÖRÖK SQUASH AKADÉMIA|CSÉ-START TEAM III.</v>
      </c>
      <c r="B18" s="53" t="s">
        <v>33</v>
      </c>
      <c r="C18" s="54" t="s">
        <v>22</v>
      </c>
      <c r="D18" s="55" t="s">
        <v>30</v>
      </c>
      <c r="E18" s="83" t="s">
        <v>17</v>
      </c>
      <c r="F18" s="84"/>
      <c r="G18" s="83" t="s">
        <v>18</v>
      </c>
      <c r="H18" s="84"/>
      <c r="I18" s="85" t="s">
        <v>19</v>
      </c>
      <c r="J18" s="85"/>
      <c r="K18" s="83" t="s">
        <v>20</v>
      </c>
      <c r="L18" s="84"/>
      <c r="M18" s="85" t="s">
        <v>21</v>
      </c>
      <c r="N18" s="84"/>
      <c r="O18" s="85" t="s">
        <v>23</v>
      </c>
      <c r="P18" s="85"/>
      <c r="Q18" s="60">
        <f>IF(O19&gt;P19,1,0)+IF(O20&gt;P20,1,0)+IF(O21&gt;P21,1,0)+IF(O22&gt;P22,1,0)</f>
        <v>3</v>
      </c>
      <c r="R18" s="61">
        <f>IF(O19&lt;P19,1,0)+IF(O20&lt;P20,1,0)+IF(O21&lt;P21,1,0)+IF(O22&lt;P22,1,0)</f>
        <v>1</v>
      </c>
      <c r="S18" s="61">
        <f>SUM(O19:O22)</f>
        <v>9</v>
      </c>
      <c r="T18" s="61">
        <f>SUM(P19:P22)</f>
        <v>4</v>
      </c>
      <c r="U18" s="61">
        <f>SUM(E19:E22,G19:G22,I19:I22,K19:K22,M19:M22)</f>
        <v>119</v>
      </c>
      <c r="V18" s="62">
        <f>SUM(F19:F22,H19:H22,J19:J22,L19:L22,N19:N22)</f>
        <v>96</v>
      </c>
    </row>
    <row r="19" spans="1:22" ht="18" x14ac:dyDescent="0.35">
      <c r="B19" s="64" t="s">
        <v>138</v>
      </c>
      <c r="C19" s="41">
        <v>4</v>
      </c>
      <c r="D19" s="57" t="s">
        <v>129</v>
      </c>
      <c r="E19" s="50">
        <v>11</v>
      </c>
      <c r="F19" s="45">
        <v>3</v>
      </c>
      <c r="G19" s="50">
        <v>11</v>
      </c>
      <c r="H19" s="45">
        <v>7</v>
      </c>
      <c r="I19" s="44">
        <v>7</v>
      </c>
      <c r="J19" s="45">
        <v>11</v>
      </c>
      <c r="K19" s="50">
        <v>11</v>
      </c>
      <c r="L19" s="45">
        <v>2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" x14ac:dyDescent="0.35">
      <c r="B20" s="65" t="s">
        <v>140</v>
      </c>
      <c r="C20" s="42">
        <v>3</v>
      </c>
      <c r="D20" s="39" t="s">
        <v>146</v>
      </c>
      <c r="E20" s="51">
        <v>11</v>
      </c>
      <c r="F20" s="47">
        <v>8</v>
      </c>
      <c r="G20" s="51">
        <v>11</v>
      </c>
      <c r="H20" s="47">
        <v>9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5" t="s">
        <v>145</v>
      </c>
      <c r="C21" s="42">
        <v>1</v>
      </c>
      <c r="D21" s="39" t="s">
        <v>133</v>
      </c>
      <c r="E21" s="51">
        <v>4</v>
      </c>
      <c r="F21" s="47">
        <v>11</v>
      </c>
      <c r="G21" s="51">
        <v>5</v>
      </c>
      <c r="H21" s="47">
        <v>11</v>
      </c>
      <c r="I21" s="46">
        <v>4</v>
      </c>
      <c r="J21" s="47">
        <v>11</v>
      </c>
      <c r="K21" s="51"/>
      <c r="L21" s="47"/>
      <c r="M21" s="46"/>
      <c r="N21" s="47"/>
      <c r="O21" s="46">
        <f t="shared" si="4"/>
        <v>0</v>
      </c>
      <c r="P21" s="47">
        <f t="shared" si="5"/>
        <v>3</v>
      </c>
    </row>
    <row r="22" spans="1:22" ht="18.600000000000001" thickBot="1" x14ac:dyDescent="0.4">
      <c r="B22" s="66" t="s">
        <v>144</v>
      </c>
      <c r="C22" s="43">
        <v>2</v>
      </c>
      <c r="D22" s="40" t="s">
        <v>135</v>
      </c>
      <c r="E22" s="52">
        <v>11</v>
      </c>
      <c r="F22" s="49">
        <v>6</v>
      </c>
      <c r="G22" s="52">
        <v>11</v>
      </c>
      <c r="H22" s="49">
        <v>2</v>
      </c>
      <c r="I22" s="48">
        <v>11</v>
      </c>
      <c r="J22" s="49">
        <v>9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0" t="s">
        <v>24</v>
      </c>
      <c r="R25" s="81"/>
      <c r="S25" s="81" t="s">
        <v>25</v>
      </c>
      <c r="T25" s="81"/>
      <c r="U25" s="81" t="s">
        <v>26</v>
      </c>
      <c r="V25" s="82"/>
    </row>
    <row r="26" spans="1:22" ht="18.600000000000001" thickBot="1" x14ac:dyDescent="0.35">
      <c r="A26" t="str">
        <f>IF(B26="","",B26&amp;"|"&amp;D26)</f>
        <v>PÉCSI FALLABDA SE III.|GO AHEAD II.</v>
      </c>
      <c r="B26" s="53" t="s">
        <v>36</v>
      </c>
      <c r="C26" s="54" t="s">
        <v>22</v>
      </c>
      <c r="D26" s="55" t="s">
        <v>31</v>
      </c>
      <c r="E26" s="83" t="s">
        <v>17</v>
      </c>
      <c r="F26" s="84"/>
      <c r="G26" s="83" t="s">
        <v>18</v>
      </c>
      <c r="H26" s="84"/>
      <c r="I26" s="85" t="s">
        <v>19</v>
      </c>
      <c r="J26" s="85"/>
      <c r="K26" s="83" t="s">
        <v>20</v>
      </c>
      <c r="L26" s="84"/>
      <c r="M26" s="85" t="s">
        <v>21</v>
      </c>
      <c r="N26" s="84"/>
      <c r="O26" s="85" t="s">
        <v>23</v>
      </c>
      <c r="P26" s="85"/>
      <c r="Q26" s="60">
        <f>IF(O27&gt;P27,1,0)+IF(O28&gt;P28,1,0)+IF(O29&gt;P29,1,0)+IF(O30&gt;P30,1,0)</f>
        <v>0</v>
      </c>
      <c r="R26" s="61">
        <f>IF(O27&lt;P27,1,0)+IF(O28&lt;P28,1,0)+IF(O29&lt;P29,1,0)+IF(O30&lt;P30,1,0)</f>
        <v>4</v>
      </c>
      <c r="S26" s="61">
        <f>SUM(O27:O30)</f>
        <v>2</v>
      </c>
      <c r="T26" s="61">
        <f>SUM(P27:P30)</f>
        <v>12</v>
      </c>
      <c r="U26" s="61">
        <f>SUM(E27:E30,G27:G30,I27:I30,K27:K30,M27:M30)</f>
        <v>108</v>
      </c>
      <c r="V26" s="62">
        <f>SUM(F27:F30,H27:H30,J27:J30,L27:L30,N27:N30)</f>
        <v>148</v>
      </c>
    </row>
    <row r="27" spans="1:22" ht="18" x14ac:dyDescent="0.35">
      <c r="B27" s="64" t="s">
        <v>147</v>
      </c>
      <c r="C27" s="41">
        <v>4</v>
      </c>
      <c r="D27" s="57" t="s">
        <v>148</v>
      </c>
      <c r="E27" s="50">
        <v>8</v>
      </c>
      <c r="F27" s="45">
        <v>11</v>
      </c>
      <c r="G27" s="50">
        <v>5</v>
      </c>
      <c r="H27" s="45">
        <v>11</v>
      </c>
      <c r="I27" s="44">
        <v>9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65" t="s">
        <v>149</v>
      </c>
      <c r="C28" s="42">
        <v>3</v>
      </c>
      <c r="D28" s="39" t="s">
        <v>150</v>
      </c>
      <c r="E28" s="51">
        <v>4</v>
      </c>
      <c r="F28" s="47">
        <v>11</v>
      </c>
      <c r="G28" s="51">
        <v>12</v>
      </c>
      <c r="H28" s="47">
        <v>14</v>
      </c>
      <c r="I28" s="46">
        <v>7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65" t="s">
        <v>151</v>
      </c>
      <c r="C29" s="42">
        <v>1</v>
      </c>
      <c r="D29" s="39" t="s">
        <v>152</v>
      </c>
      <c r="E29" s="51">
        <v>6</v>
      </c>
      <c r="F29" s="47">
        <v>11</v>
      </c>
      <c r="G29" s="51">
        <v>8</v>
      </c>
      <c r="H29" s="47">
        <v>11</v>
      </c>
      <c r="I29" s="46">
        <v>11</v>
      </c>
      <c r="J29" s="47">
        <v>5</v>
      </c>
      <c r="K29" s="51">
        <v>11</v>
      </c>
      <c r="L29" s="47">
        <v>7</v>
      </c>
      <c r="M29" s="46">
        <v>7</v>
      </c>
      <c r="N29" s="47">
        <v>11</v>
      </c>
      <c r="O29" s="46">
        <f t="shared" si="6"/>
        <v>2</v>
      </c>
      <c r="P29" s="47">
        <f t="shared" si="7"/>
        <v>3</v>
      </c>
    </row>
    <row r="30" spans="1:22" ht="18.600000000000001" thickBot="1" x14ac:dyDescent="0.4">
      <c r="B30" s="66" t="s">
        <v>153</v>
      </c>
      <c r="C30" s="43">
        <v>2</v>
      </c>
      <c r="D30" s="40" t="s">
        <v>154</v>
      </c>
      <c r="E30" s="52">
        <v>8</v>
      </c>
      <c r="F30" s="49">
        <v>11</v>
      </c>
      <c r="G30" s="52">
        <v>10</v>
      </c>
      <c r="H30" s="49">
        <v>12</v>
      </c>
      <c r="I30" s="48">
        <v>2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" thickBot="1" x14ac:dyDescent="0.35"/>
    <row r="33" spans="1:22" ht="15" thickBot="1" x14ac:dyDescent="0.35">
      <c r="Q33" s="80" t="s">
        <v>24</v>
      </c>
      <c r="R33" s="81"/>
      <c r="S33" s="81" t="s">
        <v>25</v>
      </c>
      <c r="T33" s="81"/>
      <c r="U33" s="81" t="s">
        <v>26</v>
      </c>
      <c r="V33" s="82"/>
    </row>
    <row r="34" spans="1:22" ht="18.600000000000001" thickBot="1" x14ac:dyDescent="0.35">
      <c r="A34" t="str">
        <f>IF(B34="","",B34&amp;"|"&amp;D34)</f>
        <v>CSÉ-START TEAM III.|FIREBALLS - OMEGA II.</v>
      </c>
      <c r="B34" s="53" t="s">
        <v>30</v>
      </c>
      <c r="C34" s="54" t="s">
        <v>22</v>
      </c>
      <c r="D34" s="55" t="s">
        <v>34</v>
      </c>
      <c r="E34" s="83" t="s">
        <v>17</v>
      </c>
      <c r="F34" s="84"/>
      <c r="G34" s="83" t="s">
        <v>18</v>
      </c>
      <c r="H34" s="84"/>
      <c r="I34" s="85" t="s">
        <v>19</v>
      </c>
      <c r="J34" s="85"/>
      <c r="K34" s="83" t="s">
        <v>20</v>
      </c>
      <c r="L34" s="84"/>
      <c r="M34" s="85" t="s">
        <v>21</v>
      </c>
      <c r="N34" s="84"/>
      <c r="O34" s="85" t="s">
        <v>23</v>
      </c>
      <c r="P34" s="85"/>
      <c r="Q34" s="60">
        <f>IF(O35&gt;P35,1,0)+IF(O36&gt;P36,1,0)+IF(O37&gt;P37,1,0)+IF(O38&gt;P38,1,0)</f>
        <v>1</v>
      </c>
      <c r="R34" s="61">
        <f>IF(O35&lt;P35,1,0)+IF(O36&lt;P36,1,0)+IF(O37&lt;P37,1,0)+IF(O38&lt;P38,1,0)</f>
        <v>3</v>
      </c>
      <c r="S34" s="61">
        <f>SUM(O35:O38)</f>
        <v>6</v>
      </c>
      <c r="T34" s="61">
        <f>SUM(P35:P38)</f>
        <v>9</v>
      </c>
      <c r="U34" s="61">
        <f>SUM(E35:E38,G35:G38,I35:I38,K35:K38,M35:M38)</f>
        <v>121</v>
      </c>
      <c r="V34" s="62">
        <f>SUM(F35:F38,H35:H38,J35:J38,L35:L38,N35:N38)</f>
        <v>138</v>
      </c>
    </row>
    <row r="35" spans="1:22" ht="18" x14ac:dyDescent="0.35">
      <c r="B35" s="64" t="s">
        <v>131</v>
      </c>
      <c r="C35" s="41">
        <v>4</v>
      </c>
      <c r="D35" s="57" t="s">
        <v>155</v>
      </c>
      <c r="E35" s="50">
        <v>11</v>
      </c>
      <c r="F35" s="45">
        <v>9</v>
      </c>
      <c r="G35" s="50">
        <v>5</v>
      </c>
      <c r="H35" s="45">
        <v>11</v>
      </c>
      <c r="I35" s="44">
        <v>4</v>
      </c>
      <c r="J35" s="45">
        <v>11</v>
      </c>
      <c r="K35" s="50">
        <v>6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" x14ac:dyDescent="0.35">
      <c r="B36" s="67" t="s">
        <v>146</v>
      </c>
      <c r="C36" s="42">
        <v>3</v>
      </c>
      <c r="D36" s="39" t="s">
        <v>156</v>
      </c>
      <c r="E36" s="51">
        <v>11</v>
      </c>
      <c r="F36" s="47">
        <v>6</v>
      </c>
      <c r="G36" s="51">
        <v>11</v>
      </c>
      <c r="H36" s="47">
        <v>4</v>
      </c>
      <c r="I36" s="46">
        <v>11</v>
      </c>
      <c r="J36" s="47">
        <v>9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5" t="s">
        <v>133</v>
      </c>
      <c r="C37" s="42">
        <v>1</v>
      </c>
      <c r="D37" s="39" t="s">
        <v>157</v>
      </c>
      <c r="E37" s="51">
        <v>6</v>
      </c>
      <c r="F37" s="47">
        <v>11</v>
      </c>
      <c r="G37" s="51">
        <v>7</v>
      </c>
      <c r="H37" s="47">
        <v>11</v>
      </c>
      <c r="I37" s="46">
        <v>5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8.600000000000001" thickBot="1" x14ac:dyDescent="0.4">
      <c r="B38" s="66" t="s">
        <v>135</v>
      </c>
      <c r="C38" s="43">
        <v>2</v>
      </c>
      <c r="D38" s="40" t="s">
        <v>158</v>
      </c>
      <c r="E38" s="52">
        <v>7</v>
      </c>
      <c r="F38" s="49">
        <v>11</v>
      </c>
      <c r="G38" s="52">
        <v>6</v>
      </c>
      <c r="H38" s="49">
        <v>11</v>
      </c>
      <c r="I38" s="48">
        <v>11</v>
      </c>
      <c r="J38" s="49">
        <v>6</v>
      </c>
      <c r="K38" s="52">
        <v>11</v>
      </c>
      <c r="L38" s="49">
        <v>5</v>
      </c>
      <c r="M38" s="48">
        <v>9</v>
      </c>
      <c r="N38" s="49">
        <v>11</v>
      </c>
      <c r="O38" s="48">
        <f t="shared" si="8"/>
        <v>2</v>
      </c>
      <c r="P38" s="49">
        <f t="shared" si="9"/>
        <v>3</v>
      </c>
    </row>
    <row r="40" spans="1:22" ht="15" thickBot="1" x14ac:dyDescent="0.35"/>
    <row r="41" spans="1:22" ht="15" thickBot="1" x14ac:dyDescent="0.35">
      <c r="Q41" s="80" t="s">
        <v>24</v>
      </c>
      <c r="R41" s="81"/>
      <c r="S41" s="81" t="s">
        <v>25</v>
      </c>
      <c r="T41" s="81"/>
      <c r="U41" s="81" t="s">
        <v>26</v>
      </c>
      <c r="V41" s="82"/>
    </row>
    <row r="42" spans="1:22" ht="18.600000000000001" thickBot="1" x14ac:dyDescent="0.35">
      <c r="A42" t="str">
        <f>IF(B42="","",B42&amp;"|"&amp;D42)</f>
        <v>TÖRÖK SQUASH AKADÉMIA|F.I.T.S.C. EGYESÜLET</v>
      </c>
      <c r="B42" s="53" t="s">
        <v>33</v>
      </c>
      <c r="C42" s="54" t="s">
        <v>22</v>
      </c>
      <c r="D42" s="55" t="s">
        <v>32</v>
      </c>
      <c r="E42" s="83" t="s">
        <v>17</v>
      </c>
      <c r="F42" s="84"/>
      <c r="G42" s="83" t="s">
        <v>18</v>
      </c>
      <c r="H42" s="84"/>
      <c r="I42" s="85" t="s">
        <v>19</v>
      </c>
      <c r="J42" s="85"/>
      <c r="K42" s="83" t="s">
        <v>20</v>
      </c>
      <c r="L42" s="84"/>
      <c r="M42" s="85" t="s">
        <v>21</v>
      </c>
      <c r="N42" s="84"/>
      <c r="O42" s="85" t="s">
        <v>23</v>
      </c>
      <c r="P42" s="85"/>
      <c r="Q42" s="60">
        <f>IF(O43&gt;P43,1,0)+IF(O44&gt;P44,1,0)+IF(O45&gt;P45,1,0)+IF(O46&gt;P46,1,0)</f>
        <v>3</v>
      </c>
      <c r="R42" s="61">
        <f>IF(O43&lt;P43,1,0)+IF(O44&lt;P44,1,0)+IF(O45&lt;P45,1,0)+IF(O46&lt;P46,1,0)</f>
        <v>1</v>
      </c>
      <c r="S42" s="61">
        <f>SUM(O43:O46)</f>
        <v>11</v>
      </c>
      <c r="T42" s="61">
        <f>SUM(P43:P46)</f>
        <v>5</v>
      </c>
      <c r="U42" s="61">
        <f>SUM(E43:E46,G43:G46,I43:I46,K43:K46,M43:M46)</f>
        <v>158</v>
      </c>
      <c r="V42" s="62">
        <f>SUM(F43:F46,H43:H46,J43:J46,L43:L46,N43:N46)</f>
        <v>133</v>
      </c>
    </row>
    <row r="43" spans="1:22" ht="18" x14ac:dyDescent="0.35">
      <c r="B43" s="64" t="s">
        <v>138</v>
      </c>
      <c r="C43" s="41">
        <v>4</v>
      </c>
      <c r="D43" s="57" t="s">
        <v>159</v>
      </c>
      <c r="E43" s="50">
        <v>13</v>
      </c>
      <c r="F43" s="45">
        <v>11</v>
      </c>
      <c r="G43" s="50">
        <v>11</v>
      </c>
      <c r="H43" s="45">
        <v>9</v>
      </c>
      <c r="I43" s="44">
        <v>11</v>
      </c>
      <c r="J43" s="45">
        <v>4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" x14ac:dyDescent="0.35">
      <c r="B44" s="65" t="s">
        <v>140</v>
      </c>
      <c r="C44" s="42">
        <v>3</v>
      </c>
      <c r="D44" s="39" t="s">
        <v>160</v>
      </c>
      <c r="E44" s="51">
        <v>11</v>
      </c>
      <c r="F44" s="47">
        <v>4</v>
      </c>
      <c r="G44" s="51">
        <v>11</v>
      </c>
      <c r="H44" s="47">
        <v>9</v>
      </c>
      <c r="I44" s="46">
        <v>11</v>
      </c>
      <c r="J44" s="47">
        <v>7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5" t="s">
        <v>145</v>
      </c>
      <c r="C45" s="42">
        <v>1</v>
      </c>
      <c r="D45" s="39" t="s">
        <v>161</v>
      </c>
      <c r="E45" s="51">
        <v>7</v>
      </c>
      <c r="F45" s="47">
        <v>11</v>
      </c>
      <c r="G45" s="51">
        <v>11</v>
      </c>
      <c r="H45" s="47">
        <v>9</v>
      </c>
      <c r="I45" s="46">
        <v>11</v>
      </c>
      <c r="J45" s="47">
        <v>4</v>
      </c>
      <c r="K45" s="51">
        <v>7</v>
      </c>
      <c r="L45" s="47">
        <v>11</v>
      </c>
      <c r="M45" s="46">
        <v>12</v>
      </c>
      <c r="N45" s="47">
        <v>10</v>
      </c>
      <c r="O45" s="46">
        <f t="shared" si="10"/>
        <v>3</v>
      </c>
      <c r="P45" s="47">
        <f t="shared" si="11"/>
        <v>2</v>
      </c>
    </row>
    <row r="46" spans="1:22" ht="18.600000000000001" thickBot="1" x14ac:dyDescent="0.4">
      <c r="B46" s="66" t="s">
        <v>144</v>
      </c>
      <c r="C46" s="43">
        <v>2</v>
      </c>
      <c r="D46" s="40" t="s">
        <v>162</v>
      </c>
      <c r="E46" s="52">
        <v>11</v>
      </c>
      <c r="F46" s="49">
        <v>5</v>
      </c>
      <c r="G46" s="52">
        <v>7</v>
      </c>
      <c r="H46" s="49">
        <v>11</v>
      </c>
      <c r="I46" s="48">
        <v>11</v>
      </c>
      <c r="J46" s="49">
        <v>6</v>
      </c>
      <c r="K46" s="52">
        <v>7</v>
      </c>
      <c r="L46" s="49">
        <v>11</v>
      </c>
      <c r="M46" s="48">
        <v>6</v>
      </c>
      <c r="N46" s="49">
        <v>11</v>
      </c>
      <c r="O46" s="48">
        <f t="shared" si="10"/>
        <v>2</v>
      </c>
      <c r="P46" s="49">
        <f t="shared" si="11"/>
        <v>3</v>
      </c>
    </row>
    <row r="48" spans="1:22" ht="15" thickBot="1" x14ac:dyDescent="0.35"/>
    <row r="49" spans="1:22" ht="15" thickBot="1" x14ac:dyDescent="0.35">
      <c r="Q49" s="80" t="s">
        <v>24</v>
      </c>
      <c r="R49" s="81"/>
      <c r="S49" s="81" t="s">
        <v>25</v>
      </c>
      <c r="T49" s="81"/>
      <c r="U49" s="81" t="s">
        <v>26</v>
      </c>
      <c r="V49" s="82"/>
    </row>
    <row r="50" spans="1:22" ht="18.600000000000001" thickBot="1" x14ac:dyDescent="0.35">
      <c r="A50" t="str">
        <f>IF(B50="","",B50&amp;"|"&amp;D50)</f>
        <v>FIREBALLS - OMEGA II.|F.I.T.S.C. EGYESÜLET</v>
      </c>
      <c r="B50" s="53" t="s">
        <v>34</v>
      </c>
      <c r="C50" s="54" t="s">
        <v>22</v>
      </c>
      <c r="D50" s="55" t="s">
        <v>32</v>
      </c>
      <c r="E50" s="83" t="s">
        <v>17</v>
      </c>
      <c r="F50" s="84"/>
      <c r="G50" s="83" t="s">
        <v>18</v>
      </c>
      <c r="H50" s="84"/>
      <c r="I50" s="85" t="s">
        <v>19</v>
      </c>
      <c r="J50" s="85"/>
      <c r="K50" s="83" t="s">
        <v>20</v>
      </c>
      <c r="L50" s="84"/>
      <c r="M50" s="85" t="s">
        <v>21</v>
      </c>
      <c r="N50" s="84"/>
      <c r="O50" s="85" t="s">
        <v>23</v>
      </c>
      <c r="P50" s="85"/>
      <c r="Q50" s="60">
        <f>IF(O51&gt;P51,1,0)+IF(O52&gt;P52,1,0)+IF(O53&gt;P53,1,0)+IF(O54&gt;P54,1,0)</f>
        <v>3</v>
      </c>
      <c r="R50" s="61">
        <f>IF(O51&lt;P51,1,0)+IF(O52&lt;P52,1,0)+IF(O53&lt;P53,1,0)+IF(O54&lt;P54,1,0)</f>
        <v>1</v>
      </c>
      <c r="S50" s="61">
        <f>SUM(O51:O54)</f>
        <v>10</v>
      </c>
      <c r="T50" s="61">
        <f>SUM(P51:P54)</f>
        <v>5</v>
      </c>
      <c r="U50" s="61">
        <f>SUM(E51:E54,G51:G54,I51:I54,K51:K54,M51:M54)</f>
        <v>147</v>
      </c>
      <c r="V50" s="62">
        <f>SUM(F51:F54,H51:H54,J51:J54,L51:L54,N51:N54)</f>
        <v>110</v>
      </c>
    </row>
    <row r="51" spans="1:22" ht="18" x14ac:dyDescent="0.35">
      <c r="B51" s="64" t="s">
        <v>155</v>
      </c>
      <c r="C51" s="41">
        <v>4</v>
      </c>
      <c r="D51" s="57" t="s">
        <v>159</v>
      </c>
      <c r="E51" s="50">
        <v>9</v>
      </c>
      <c r="F51" s="45">
        <v>11</v>
      </c>
      <c r="G51" s="50">
        <v>11</v>
      </c>
      <c r="H51" s="45">
        <v>9</v>
      </c>
      <c r="I51" s="44">
        <v>11</v>
      </c>
      <c r="J51" s="45">
        <v>5</v>
      </c>
      <c r="K51" s="50">
        <v>11</v>
      </c>
      <c r="L51" s="45">
        <v>9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" x14ac:dyDescent="0.35">
      <c r="B52" s="65" t="s">
        <v>156</v>
      </c>
      <c r="C52" s="42">
        <v>3</v>
      </c>
      <c r="D52" s="39" t="s">
        <v>160</v>
      </c>
      <c r="E52" s="51">
        <v>6</v>
      </c>
      <c r="F52" s="47">
        <v>11</v>
      </c>
      <c r="G52" s="51">
        <v>11</v>
      </c>
      <c r="H52" s="47">
        <v>8</v>
      </c>
      <c r="I52" s="46">
        <v>13</v>
      </c>
      <c r="J52" s="47">
        <v>15</v>
      </c>
      <c r="K52" s="51">
        <v>5</v>
      </c>
      <c r="L52" s="47">
        <v>11</v>
      </c>
      <c r="M52" s="46"/>
      <c r="N52" s="47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65" t="s">
        <v>157</v>
      </c>
      <c r="C53" s="42">
        <v>1</v>
      </c>
      <c r="D53" s="39" t="s">
        <v>161</v>
      </c>
      <c r="E53" s="51">
        <v>11</v>
      </c>
      <c r="F53" s="47">
        <v>4</v>
      </c>
      <c r="G53" s="51">
        <v>11</v>
      </c>
      <c r="H53" s="47">
        <v>1</v>
      </c>
      <c r="I53" s="46">
        <v>11</v>
      </c>
      <c r="J53" s="47">
        <v>1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8.600000000000001" thickBot="1" x14ac:dyDescent="0.4">
      <c r="B54" s="66" t="s">
        <v>158</v>
      </c>
      <c r="C54" s="43">
        <v>2</v>
      </c>
      <c r="D54" s="40" t="s">
        <v>162</v>
      </c>
      <c r="E54" s="52">
        <v>11</v>
      </c>
      <c r="F54" s="49">
        <v>2</v>
      </c>
      <c r="G54" s="52">
        <v>4</v>
      </c>
      <c r="H54" s="49">
        <v>11</v>
      </c>
      <c r="I54" s="48">
        <v>11</v>
      </c>
      <c r="J54" s="49">
        <v>8</v>
      </c>
      <c r="K54" s="52">
        <v>11</v>
      </c>
      <c r="L54" s="49">
        <v>4</v>
      </c>
      <c r="M54" s="48"/>
      <c r="N54" s="49"/>
      <c r="O54" s="48">
        <f t="shared" si="12"/>
        <v>3</v>
      </c>
      <c r="P54" s="49">
        <f t="shared" si="13"/>
        <v>1</v>
      </c>
    </row>
    <row r="56" spans="1:22" ht="15" thickBot="1" x14ac:dyDescent="0.35"/>
    <row r="57" spans="1:22" ht="15" thickBot="1" x14ac:dyDescent="0.35">
      <c r="Q57" s="80" t="s">
        <v>24</v>
      </c>
      <c r="R57" s="81"/>
      <c r="S57" s="81" t="s">
        <v>25</v>
      </c>
      <c r="T57" s="81"/>
      <c r="U57" s="81" t="s">
        <v>26</v>
      </c>
      <c r="V57" s="82"/>
    </row>
    <row r="58" spans="1:22" ht="18.600000000000001" thickBot="1" x14ac:dyDescent="0.35">
      <c r="A58" t="str">
        <f>IF(B58="","",B58&amp;"|"&amp;D58)</f>
        <v>BUDAÖRSI LABDA EGYLET II.|PÉCSI FALLABDA SE III.</v>
      </c>
      <c r="B58" s="53" t="s">
        <v>29</v>
      </c>
      <c r="C58" s="54" t="s">
        <v>22</v>
      </c>
      <c r="D58" s="55" t="s">
        <v>36</v>
      </c>
      <c r="E58" s="83" t="s">
        <v>17</v>
      </c>
      <c r="F58" s="84"/>
      <c r="G58" s="83" t="s">
        <v>18</v>
      </c>
      <c r="H58" s="84"/>
      <c r="I58" s="85" t="s">
        <v>19</v>
      </c>
      <c r="J58" s="85"/>
      <c r="K58" s="83" t="s">
        <v>20</v>
      </c>
      <c r="L58" s="84"/>
      <c r="M58" s="85" t="s">
        <v>21</v>
      </c>
      <c r="N58" s="84"/>
      <c r="O58" s="85" t="s">
        <v>23</v>
      </c>
      <c r="P58" s="85"/>
      <c r="Q58" s="60">
        <f>IF(O59&gt;P59,1,0)+IF(O60&gt;P60,1,0)+IF(O61&gt;P61,1,0)+IF(O62&gt;P62,1,0)</f>
        <v>4</v>
      </c>
      <c r="R58" s="61">
        <f>IF(O59&lt;P59,1,0)+IF(O60&lt;P60,1,0)+IF(O61&lt;P61,1,0)+IF(O62&lt;P62,1,0)</f>
        <v>0</v>
      </c>
      <c r="S58" s="61">
        <f>SUM(O59:O62)</f>
        <v>12</v>
      </c>
      <c r="T58" s="61">
        <f>SUM(P59:P62)</f>
        <v>0</v>
      </c>
      <c r="U58" s="61">
        <f>SUM(E59:E62,G59:G62,I59:I62,K59:K62,M59:M62)</f>
        <v>132</v>
      </c>
      <c r="V58" s="62">
        <f>SUM(F59:F62,H59:H62,J59:J62,L59:L62,N59:N62)</f>
        <v>65</v>
      </c>
    </row>
    <row r="59" spans="1:22" ht="18" x14ac:dyDescent="0.35">
      <c r="B59" s="64" t="s">
        <v>163</v>
      </c>
      <c r="C59" s="41">
        <v>4</v>
      </c>
      <c r="D59" s="57" t="s">
        <v>147</v>
      </c>
      <c r="E59" s="50">
        <v>11</v>
      </c>
      <c r="F59" s="45">
        <v>7</v>
      </c>
      <c r="G59" s="50">
        <v>11</v>
      </c>
      <c r="H59" s="45">
        <v>6</v>
      </c>
      <c r="I59" s="44">
        <v>11</v>
      </c>
      <c r="J59" s="45">
        <v>3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" x14ac:dyDescent="0.35">
      <c r="B60" s="65" t="s">
        <v>164</v>
      </c>
      <c r="C60" s="42">
        <v>3</v>
      </c>
      <c r="D60" s="39" t="s">
        <v>149</v>
      </c>
      <c r="E60" s="51">
        <v>11</v>
      </c>
      <c r="F60" s="47">
        <v>8</v>
      </c>
      <c r="G60" s="51">
        <v>11</v>
      </c>
      <c r="H60" s="47">
        <v>4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5" t="s">
        <v>165</v>
      </c>
      <c r="C61" s="42">
        <v>1</v>
      </c>
      <c r="D61" s="39" t="s">
        <v>151</v>
      </c>
      <c r="E61" s="51">
        <v>11</v>
      </c>
      <c r="F61" s="47">
        <v>5</v>
      </c>
      <c r="G61" s="51">
        <v>11</v>
      </c>
      <c r="H61" s="47">
        <v>6</v>
      </c>
      <c r="I61" s="46">
        <v>11</v>
      </c>
      <c r="J61" s="47">
        <v>5</v>
      </c>
      <c r="K61" s="51"/>
      <c r="L61" s="47"/>
      <c r="M61" s="46"/>
      <c r="N61" s="47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6" t="s">
        <v>166</v>
      </c>
      <c r="C62" s="43">
        <v>2</v>
      </c>
      <c r="D62" s="40" t="s">
        <v>153</v>
      </c>
      <c r="E62" s="52">
        <v>11</v>
      </c>
      <c r="F62" s="49">
        <v>3</v>
      </c>
      <c r="G62" s="52">
        <v>11</v>
      </c>
      <c r="H62" s="49">
        <v>5</v>
      </c>
      <c r="I62" s="48">
        <v>11</v>
      </c>
      <c r="J62" s="49">
        <v>8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0" t="s">
        <v>24</v>
      </c>
      <c r="R65" s="81"/>
      <c r="S65" s="81" t="s">
        <v>25</v>
      </c>
      <c r="T65" s="81"/>
      <c r="U65" s="81" t="s">
        <v>26</v>
      </c>
      <c r="V65" s="82"/>
    </row>
    <row r="66" spans="1:22" ht="18.600000000000001" thickBot="1" x14ac:dyDescent="0.35">
      <c r="A66" t="str">
        <f>IF(B66="","",B66&amp;"|"&amp;D66)</f>
        <v>ANICO KÉSZHÁZAK - D FITNESS SE|MEAFC-ANICO KÉSZÁZAK</v>
      </c>
      <c r="B66" s="53" t="s">
        <v>38</v>
      </c>
      <c r="C66" s="54" t="s">
        <v>22</v>
      </c>
      <c r="D66" s="55" t="s">
        <v>37</v>
      </c>
      <c r="E66" s="83" t="s">
        <v>17</v>
      </c>
      <c r="F66" s="84"/>
      <c r="G66" s="83" t="s">
        <v>18</v>
      </c>
      <c r="H66" s="84"/>
      <c r="I66" s="85" t="s">
        <v>19</v>
      </c>
      <c r="J66" s="85"/>
      <c r="K66" s="83" t="s">
        <v>20</v>
      </c>
      <c r="L66" s="84"/>
      <c r="M66" s="85" t="s">
        <v>21</v>
      </c>
      <c r="N66" s="84"/>
      <c r="O66" s="85" t="s">
        <v>23</v>
      </c>
      <c r="P66" s="85"/>
      <c r="Q66" s="60">
        <f>IF(O67&gt;P67,1,0)+IF(O68&gt;P68,1,0)+IF(O69&gt;P69,1,0)+IF(O70&gt;P70,1,0)</f>
        <v>1</v>
      </c>
      <c r="R66" s="61">
        <f>IF(O67&lt;P67,1,0)+IF(O68&lt;P68,1,0)+IF(O69&lt;P69,1,0)+IF(O70&lt;P70,1,0)</f>
        <v>3</v>
      </c>
      <c r="S66" s="61">
        <f>SUM(O67:O70)</f>
        <v>3</v>
      </c>
      <c r="T66" s="61">
        <f>SUM(P67:P70)</f>
        <v>9</v>
      </c>
      <c r="U66" s="61">
        <f>SUM(E67:E70,G67:G70,I67:I70,K67:K70,M67:M70)</f>
        <v>77</v>
      </c>
      <c r="V66" s="62">
        <f>SUM(F67:F70,H67:H70,J67:J70,L67:L70,N67:N70)</f>
        <v>115</v>
      </c>
    </row>
    <row r="67" spans="1:22" ht="18" x14ac:dyDescent="0.35">
      <c r="B67" s="64" t="s">
        <v>167</v>
      </c>
      <c r="C67" s="41">
        <v>4</v>
      </c>
      <c r="D67" s="57" t="s">
        <v>168</v>
      </c>
      <c r="E67" s="50">
        <v>5</v>
      </c>
      <c r="F67" s="45">
        <v>11</v>
      </c>
      <c r="G67" s="50">
        <v>2</v>
      </c>
      <c r="H67" s="45">
        <v>11</v>
      </c>
      <c r="I67" s="44">
        <v>1</v>
      </c>
      <c r="J67" s="45">
        <v>11</v>
      </c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3</v>
      </c>
    </row>
    <row r="68" spans="1:22" ht="18" x14ac:dyDescent="0.35">
      <c r="B68" s="65" t="s">
        <v>139</v>
      </c>
      <c r="C68" s="42">
        <v>3</v>
      </c>
      <c r="D68" s="39" t="s">
        <v>169</v>
      </c>
      <c r="E68" s="51">
        <v>11</v>
      </c>
      <c r="F68" s="47">
        <v>3</v>
      </c>
      <c r="G68" s="51">
        <v>11</v>
      </c>
      <c r="H68" s="47">
        <v>9</v>
      </c>
      <c r="I68" s="46">
        <v>11</v>
      </c>
      <c r="J68" s="47">
        <v>4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5" t="s">
        <v>141</v>
      </c>
      <c r="C69" s="42">
        <v>1</v>
      </c>
      <c r="D69" s="39" t="s">
        <v>170</v>
      </c>
      <c r="E69" s="51">
        <v>9</v>
      </c>
      <c r="F69" s="47">
        <v>11</v>
      </c>
      <c r="G69" s="51">
        <v>5</v>
      </c>
      <c r="H69" s="47">
        <v>11</v>
      </c>
      <c r="I69" s="46">
        <v>5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8.600000000000001" thickBot="1" x14ac:dyDescent="0.4">
      <c r="B70" s="66" t="s">
        <v>143</v>
      </c>
      <c r="C70" s="43">
        <v>2</v>
      </c>
      <c r="D70" s="40" t="s">
        <v>171</v>
      </c>
      <c r="E70" s="52">
        <v>7</v>
      </c>
      <c r="F70" s="49">
        <v>11</v>
      </c>
      <c r="G70" s="52">
        <v>3</v>
      </c>
      <c r="H70" s="49">
        <v>11</v>
      </c>
      <c r="I70" s="48">
        <v>7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" thickBot="1" x14ac:dyDescent="0.35"/>
    <row r="73" spans="1:22" ht="15" thickBot="1" x14ac:dyDescent="0.35">
      <c r="Q73" s="80" t="s">
        <v>24</v>
      </c>
      <c r="R73" s="81"/>
      <c r="S73" s="81" t="s">
        <v>25</v>
      </c>
      <c r="T73" s="81"/>
      <c r="U73" s="81" t="s">
        <v>26</v>
      </c>
      <c r="V73" s="82"/>
    </row>
    <row r="74" spans="1:22" ht="18.600000000000001" thickBot="1" x14ac:dyDescent="0.35">
      <c r="A74" t="str">
        <f>IF(B74="","",B74&amp;"|"&amp;D74)</f>
        <v>ANICO KÉSZHÁZAK - D FITNESS SE|F.I.T.S.C. EGYESÜLET</v>
      </c>
      <c r="B74" s="53" t="s">
        <v>38</v>
      </c>
      <c r="C74" s="54" t="s">
        <v>22</v>
      </c>
      <c r="D74" s="55" t="s">
        <v>32</v>
      </c>
      <c r="E74" s="83" t="s">
        <v>17</v>
      </c>
      <c r="F74" s="84"/>
      <c r="G74" s="83" t="s">
        <v>18</v>
      </c>
      <c r="H74" s="84"/>
      <c r="I74" s="85" t="s">
        <v>19</v>
      </c>
      <c r="J74" s="85"/>
      <c r="K74" s="83" t="s">
        <v>20</v>
      </c>
      <c r="L74" s="84"/>
      <c r="M74" s="85" t="s">
        <v>21</v>
      </c>
      <c r="N74" s="84"/>
      <c r="O74" s="85" t="s">
        <v>23</v>
      </c>
      <c r="P74" s="85"/>
      <c r="Q74" s="60">
        <f>IF(O75&gt;P75,1,0)+IF(O76&gt;P76,1,0)+IF(O77&gt;P77,1,0)+IF(O78&gt;P78,1,0)</f>
        <v>1</v>
      </c>
      <c r="R74" s="61">
        <f>IF(O75&lt;P75,1,0)+IF(O76&lt;P76,1,0)+IF(O77&lt;P77,1,0)+IF(O78&lt;P78,1,0)</f>
        <v>3</v>
      </c>
      <c r="S74" s="61">
        <f>SUM(O75:O78)</f>
        <v>5</v>
      </c>
      <c r="T74" s="61">
        <f>SUM(P75:P78)</f>
        <v>10</v>
      </c>
      <c r="U74" s="61">
        <f>SUM(E75:E78,G75:G78,I75:I78,K75:K78,M75:M78)</f>
        <v>124</v>
      </c>
      <c r="V74" s="62">
        <f>SUM(F75:F78,H75:H78,J75:J78,L75:L78,N75:N78)</f>
        <v>149</v>
      </c>
    </row>
    <row r="75" spans="1:22" ht="18" x14ac:dyDescent="0.35">
      <c r="B75" s="64" t="s">
        <v>139</v>
      </c>
      <c r="C75" s="41">
        <v>4</v>
      </c>
      <c r="D75" s="57" t="s">
        <v>159</v>
      </c>
      <c r="E75" s="50">
        <v>9</v>
      </c>
      <c r="F75" s="45">
        <v>11</v>
      </c>
      <c r="G75" s="50">
        <v>11</v>
      </c>
      <c r="H75" s="45">
        <v>7</v>
      </c>
      <c r="I75" s="44">
        <v>11</v>
      </c>
      <c r="J75" s="45">
        <v>4</v>
      </c>
      <c r="K75" s="50">
        <v>11</v>
      </c>
      <c r="L75" s="45">
        <v>6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" x14ac:dyDescent="0.35">
      <c r="B76" s="65" t="s">
        <v>172</v>
      </c>
      <c r="C76" s="42">
        <v>3</v>
      </c>
      <c r="D76" s="39" t="s">
        <v>160</v>
      </c>
      <c r="E76" s="51">
        <v>7</v>
      </c>
      <c r="F76" s="47">
        <v>11</v>
      </c>
      <c r="G76" s="51">
        <v>3</v>
      </c>
      <c r="H76" s="47">
        <v>11</v>
      </c>
      <c r="I76" s="46">
        <v>0</v>
      </c>
      <c r="J76" s="47">
        <v>11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3</v>
      </c>
    </row>
    <row r="77" spans="1:22" ht="18" x14ac:dyDescent="0.35">
      <c r="B77" s="65" t="s">
        <v>141</v>
      </c>
      <c r="C77" s="42">
        <v>1</v>
      </c>
      <c r="D77" s="39" t="s">
        <v>161</v>
      </c>
      <c r="E77" s="51">
        <v>13</v>
      </c>
      <c r="F77" s="47">
        <v>11</v>
      </c>
      <c r="G77" s="51">
        <v>10</v>
      </c>
      <c r="H77" s="47">
        <v>12</v>
      </c>
      <c r="I77" s="46">
        <v>9</v>
      </c>
      <c r="J77" s="47">
        <v>11</v>
      </c>
      <c r="K77" s="51">
        <v>12</v>
      </c>
      <c r="L77" s="47">
        <v>14</v>
      </c>
      <c r="M77" s="46"/>
      <c r="N77" s="47"/>
      <c r="O77" s="46">
        <f t="shared" si="18"/>
        <v>1</v>
      </c>
      <c r="P77" s="47">
        <f t="shared" si="19"/>
        <v>3</v>
      </c>
    </row>
    <row r="78" spans="1:22" ht="18.600000000000001" thickBot="1" x14ac:dyDescent="0.4">
      <c r="B78" s="66" t="s">
        <v>143</v>
      </c>
      <c r="C78" s="43">
        <v>2</v>
      </c>
      <c r="D78" s="40" t="s">
        <v>162</v>
      </c>
      <c r="E78" s="52">
        <v>4</v>
      </c>
      <c r="F78" s="49">
        <v>11</v>
      </c>
      <c r="G78" s="52">
        <v>7</v>
      </c>
      <c r="H78" s="49">
        <v>11</v>
      </c>
      <c r="I78" s="48">
        <v>11</v>
      </c>
      <c r="J78" s="49">
        <v>7</v>
      </c>
      <c r="K78" s="52">
        <v>6</v>
      </c>
      <c r="L78" s="49">
        <v>11</v>
      </c>
      <c r="M78" s="48"/>
      <c r="N78" s="49"/>
      <c r="O78" s="48">
        <f t="shared" si="18"/>
        <v>1</v>
      </c>
      <c r="P78" s="49">
        <f t="shared" si="19"/>
        <v>3</v>
      </c>
    </row>
    <row r="80" spans="1:22" ht="15" thickBot="1" x14ac:dyDescent="0.35"/>
    <row r="81" spans="1:22" ht="15" thickBot="1" x14ac:dyDescent="0.35">
      <c r="Q81" s="80" t="s">
        <v>24</v>
      </c>
      <c r="R81" s="81"/>
      <c r="S81" s="81" t="s">
        <v>25</v>
      </c>
      <c r="T81" s="81"/>
      <c r="U81" s="81" t="s">
        <v>26</v>
      </c>
      <c r="V81" s="82"/>
    </row>
    <row r="82" spans="1:22" ht="18.600000000000001" thickBot="1" x14ac:dyDescent="0.35">
      <c r="A82" t="str">
        <f>IF(B82="","",B82&amp;"|"&amp;D82)</f>
        <v>GO AHEAD II.|BODROGI BAU SZEGED SQUASH III.</v>
      </c>
      <c r="B82" s="53" t="s">
        <v>31</v>
      </c>
      <c r="C82" s="54" t="s">
        <v>22</v>
      </c>
      <c r="D82" s="55" t="s">
        <v>35</v>
      </c>
      <c r="E82" s="83" t="s">
        <v>17</v>
      </c>
      <c r="F82" s="84"/>
      <c r="G82" s="83" t="s">
        <v>18</v>
      </c>
      <c r="H82" s="84"/>
      <c r="I82" s="85" t="s">
        <v>19</v>
      </c>
      <c r="J82" s="85"/>
      <c r="K82" s="83" t="s">
        <v>20</v>
      </c>
      <c r="L82" s="84"/>
      <c r="M82" s="85" t="s">
        <v>21</v>
      </c>
      <c r="N82" s="84"/>
      <c r="O82" s="85" t="s">
        <v>23</v>
      </c>
      <c r="P82" s="85"/>
      <c r="Q82" s="60">
        <f>IF(O83&gt;P83,1,0)+IF(O84&gt;P84,1,0)+IF(O85&gt;P85,1,0)+IF(O86&gt;P86,1,0)</f>
        <v>1</v>
      </c>
      <c r="R82" s="61">
        <f>IF(O83&lt;P83,1,0)+IF(O84&lt;P84,1,0)+IF(O85&lt;P85,1,0)+IF(O86&lt;P86,1,0)</f>
        <v>3</v>
      </c>
      <c r="S82" s="61">
        <f>SUM(O83:O86)</f>
        <v>8</v>
      </c>
      <c r="T82" s="61">
        <f>SUM(P83:P86)</f>
        <v>9</v>
      </c>
      <c r="U82" s="61">
        <f>SUM(E83:E86,G83:G86,I83:I86,K83:K86,M83:M86)</f>
        <v>166</v>
      </c>
      <c r="V82" s="62">
        <f>SUM(F83:F86,H83:H86,J83:J86,L83:L86,N83:N86)</f>
        <v>166</v>
      </c>
    </row>
    <row r="83" spans="1:22" ht="18" x14ac:dyDescent="0.35">
      <c r="B83" s="64" t="s">
        <v>148</v>
      </c>
      <c r="C83" s="41">
        <v>4</v>
      </c>
      <c r="D83" s="57" t="s">
        <v>130</v>
      </c>
      <c r="E83" s="50">
        <v>11</v>
      </c>
      <c r="F83" s="45">
        <v>5</v>
      </c>
      <c r="G83" s="50">
        <v>11</v>
      </c>
      <c r="H83" s="45">
        <v>8</v>
      </c>
      <c r="I83" s="44">
        <v>11</v>
      </c>
      <c r="J83" s="45">
        <v>9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" x14ac:dyDescent="0.35">
      <c r="B84" s="65" t="s">
        <v>150</v>
      </c>
      <c r="C84" s="42">
        <v>3</v>
      </c>
      <c r="D84" s="39" t="s">
        <v>132</v>
      </c>
      <c r="E84" s="51">
        <v>9</v>
      </c>
      <c r="F84" s="47">
        <v>11</v>
      </c>
      <c r="G84" s="51">
        <v>11</v>
      </c>
      <c r="H84" s="47">
        <v>9</v>
      </c>
      <c r="I84" s="46">
        <v>7</v>
      </c>
      <c r="J84" s="47">
        <v>11</v>
      </c>
      <c r="K84" s="51">
        <v>10</v>
      </c>
      <c r="L84" s="47">
        <v>12</v>
      </c>
      <c r="M84" s="46"/>
      <c r="N84" s="47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" x14ac:dyDescent="0.35">
      <c r="B85" s="65" t="s">
        <v>152</v>
      </c>
      <c r="C85" s="42">
        <v>1</v>
      </c>
      <c r="D85" s="39" t="s">
        <v>134</v>
      </c>
      <c r="E85" s="51">
        <v>11</v>
      </c>
      <c r="F85" s="47">
        <v>6</v>
      </c>
      <c r="G85" s="51">
        <v>8</v>
      </c>
      <c r="H85" s="47">
        <v>11</v>
      </c>
      <c r="I85" s="46">
        <v>8</v>
      </c>
      <c r="J85" s="47">
        <v>11</v>
      </c>
      <c r="K85" s="51">
        <v>11</v>
      </c>
      <c r="L85" s="47">
        <v>7</v>
      </c>
      <c r="M85" s="46">
        <v>7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8.600000000000001" thickBot="1" x14ac:dyDescent="0.4">
      <c r="B86" s="66" t="s">
        <v>173</v>
      </c>
      <c r="C86" s="43">
        <v>2</v>
      </c>
      <c r="D86" s="40" t="s">
        <v>136</v>
      </c>
      <c r="E86" s="52">
        <v>13</v>
      </c>
      <c r="F86" s="49">
        <v>15</v>
      </c>
      <c r="G86" s="52">
        <v>9</v>
      </c>
      <c r="H86" s="49">
        <v>11</v>
      </c>
      <c r="I86" s="48">
        <v>11</v>
      </c>
      <c r="J86" s="49">
        <v>9</v>
      </c>
      <c r="K86" s="52">
        <v>11</v>
      </c>
      <c r="L86" s="49">
        <v>9</v>
      </c>
      <c r="M86" s="48">
        <v>7</v>
      </c>
      <c r="N86" s="49">
        <v>11</v>
      </c>
      <c r="O86" s="48">
        <f t="shared" si="20"/>
        <v>2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80" t="s">
        <v>24</v>
      </c>
      <c r="R89" s="81"/>
      <c r="S89" s="81" t="s">
        <v>25</v>
      </c>
      <c r="T89" s="81"/>
      <c r="U89" s="81" t="s">
        <v>26</v>
      </c>
      <c r="V89" s="82"/>
    </row>
    <row r="90" spans="1:22" ht="18.600000000000001" thickBot="1" x14ac:dyDescent="0.35">
      <c r="A90" t="str">
        <f>IF(B90="","",B90&amp;"|"&amp;D90)</f>
        <v>MEAFC-ANICO KÉSZÁZAK|BUDAÖRSI LABDA EGYLET II.</v>
      </c>
      <c r="B90" s="53" t="s">
        <v>37</v>
      </c>
      <c r="C90" s="54" t="s">
        <v>22</v>
      </c>
      <c r="D90" s="55" t="s">
        <v>29</v>
      </c>
      <c r="E90" s="83" t="s">
        <v>17</v>
      </c>
      <c r="F90" s="84"/>
      <c r="G90" s="83" t="s">
        <v>18</v>
      </c>
      <c r="H90" s="84"/>
      <c r="I90" s="85" t="s">
        <v>19</v>
      </c>
      <c r="J90" s="85"/>
      <c r="K90" s="83" t="s">
        <v>20</v>
      </c>
      <c r="L90" s="84"/>
      <c r="M90" s="85" t="s">
        <v>21</v>
      </c>
      <c r="N90" s="84"/>
      <c r="O90" s="85" t="s">
        <v>23</v>
      </c>
      <c r="P90" s="85"/>
      <c r="Q90" s="60">
        <f>IF(O91&gt;P91,1,0)+IF(O92&gt;P92,1,0)+IF(O93&gt;P93,1,0)+IF(O94&gt;P94,1,0)</f>
        <v>0</v>
      </c>
      <c r="R90" s="61">
        <f>IF(O91&lt;P91,1,0)+IF(O92&lt;P92,1,0)+IF(O93&lt;P93,1,0)+IF(O94&lt;P94,1,0)</f>
        <v>4</v>
      </c>
      <c r="S90" s="61">
        <f>SUM(O91:O94)</f>
        <v>3</v>
      </c>
      <c r="T90" s="61">
        <f>SUM(P91:P94)</f>
        <v>12</v>
      </c>
      <c r="U90" s="61">
        <f>SUM(E91:E94,G91:G94,I91:I94,K91:K94,M91:M94)</f>
        <v>94</v>
      </c>
      <c r="V90" s="62">
        <f>SUM(F91:F94,H91:H94,J91:J94,L91:L94,N91:N94)</f>
        <v>155</v>
      </c>
    </row>
    <row r="91" spans="1:22" ht="18" x14ac:dyDescent="0.35">
      <c r="B91" s="64" t="s">
        <v>168</v>
      </c>
      <c r="C91" s="41">
        <v>4</v>
      </c>
      <c r="D91" s="57" t="s">
        <v>164</v>
      </c>
      <c r="E91" s="50">
        <v>2</v>
      </c>
      <c r="F91" s="45">
        <v>11</v>
      </c>
      <c r="G91" s="50">
        <v>6</v>
      </c>
      <c r="H91" s="45">
        <v>11</v>
      </c>
      <c r="I91" s="44">
        <v>9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" x14ac:dyDescent="0.35">
      <c r="B92" s="65" t="s">
        <v>171</v>
      </c>
      <c r="C92" s="42">
        <v>3</v>
      </c>
      <c r="D92" s="39" t="s">
        <v>174</v>
      </c>
      <c r="E92" s="51">
        <v>9</v>
      </c>
      <c r="F92" s="47">
        <v>11</v>
      </c>
      <c r="G92" s="51">
        <v>11</v>
      </c>
      <c r="H92" s="47">
        <v>9</v>
      </c>
      <c r="I92" s="46">
        <v>4</v>
      </c>
      <c r="J92" s="47">
        <v>11</v>
      </c>
      <c r="K92" s="51">
        <v>7</v>
      </c>
      <c r="L92" s="47">
        <v>11</v>
      </c>
      <c r="M92" s="46"/>
      <c r="N92" s="47"/>
      <c r="O92" s="46">
        <f t="shared" ref="O92:O94" si="22">IF(E92&gt;F92,1,0)+IF(G92&gt;H92,1,0)+IF(I92&gt;J92,1,0)+IF(K92&gt;L92,1,0)+IF(M92&gt;N92,1,0)</f>
        <v>1</v>
      </c>
      <c r="P92" s="47">
        <f t="shared" ref="P92:P94" si="23">IF(E92&lt;F92,1,0)+IF(G92&lt;H92,1,0)+IF(I92&lt;J92,1,0)+IF(K92&lt;L92,1,0)+IF(M92&lt;N92,1,0)</f>
        <v>3</v>
      </c>
    </row>
    <row r="93" spans="1:22" ht="18" x14ac:dyDescent="0.35">
      <c r="B93" s="65" t="s">
        <v>170</v>
      </c>
      <c r="C93" s="42">
        <v>1</v>
      </c>
      <c r="D93" s="39" t="s">
        <v>165</v>
      </c>
      <c r="E93" s="51">
        <v>3</v>
      </c>
      <c r="F93" s="47">
        <v>11</v>
      </c>
      <c r="G93" s="51">
        <v>11</v>
      </c>
      <c r="H93" s="47">
        <v>7</v>
      </c>
      <c r="I93" s="46">
        <v>7</v>
      </c>
      <c r="J93" s="47">
        <v>11</v>
      </c>
      <c r="K93" s="51">
        <v>11</v>
      </c>
      <c r="L93" s="47">
        <v>7</v>
      </c>
      <c r="M93" s="46">
        <v>6</v>
      </c>
      <c r="N93" s="47">
        <v>11</v>
      </c>
      <c r="O93" s="46">
        <f t="shared" si="22"/>
        <v>2</v>
      </c>
      <c r="P93" s="47">
        <f t="shared" si="23"/>
        <v>3</v>
      </c>
    </row>
    <row r="94" spans="1:22" ht="18.600000000000001" thickBot="1" x14ac:dyDescent="0.4">
      <c r="B94" s="66" t="s">
        <v>175</v>
      </c>
      <c r="C94" s="43">
        <v>2</v>
      </c>
      <c r="D94" s="40" t="s">
        <v>176</v>
      </c>
      <c r="E94" s="52">
        <v>1</v>
      </c>
      <c r="F94" s="49">
        <v>11</v>
      </c>
      <c r="G94" s="52">
        <v>1</v>
      </c>
      <c r="H94" s="49">
        <v>11</v>
      </c>
      <c r="I94" s="48">
        <v>6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  <row r="97" spans="1:22" ht="15" thickBot="1" x14ac:dyDescent="0.35"/>
    <row r="98" spans="1:22" ht="18.600000000000001" thickBot="1" x14ac:dyDescent="0.35">
      <c r="A98" t="str">
        <f>IF(B98="","",B98&amp;"|"&amp;D98)</f>
        <v>GO AHEAD II.|FIREBALLS - OMEGA II.</v>
      </c>
      <c r="B98" s="53" t="s">
        <v>31</v>
      </c>
      <c r="C98" s="54" t="s">
        <v>22</v>
      </c>
      <c r="D98" s="55" t="s">
        <v>34</v>
      </c>
      <c r="E98" s="83" t="s">
        <v>17</v>
      </c>
      <c r="F98" s="84"/>
      <c r="G98" s="83" t="s">
        <v>18</v>
      </c>
      <c r="H98" s="84"/>
      <c r="I98" s="85" t="s">
        <v>19</v>
      </c>
      <c r="J98" s="85"/>
      <c r="K98" s="83" t="s">
        <v>20</v>
      </c>
      <c r="L98" s="84"/>
      <c r="M98" s="85" t="s">
        <v>21</v>
      </c>
      <c r="N98" s="84"/>
      <c r="O98" s="85" t="s">
        <v>23</v>
      </c>
      <c r="P98" s="85"/>
      <c r="Q98" s="60">
        <f>IF(O99&gt;P99,1,0)+IF(O100&gt;P100,1,0)+IF(O101&gt;P101,1,0)+IF(O102&gt;P102,1,0)</f>
        <v>1</v>
      </c>
      <c r="R98" s="61">
        <f>IF(O99&lt;P99,1,0)+IF(O100&lt;P100,1,0)+IF(O101&lt;P101,1,0)+IF(O102&lt;P102,1,0)</f>
        <v>3</v>
      </c>
      <c r="S98" s="61">
        <f>SUM(O99:O102)</f>
        <v>5</v>
      </c>
      <c r="T98" s="61">
        <f>SUM(P99:P102)</f>
        <v>9</v>
      </c>
      <c r="U98" s="61">
        <f>SUM(E99:E102,G99:G102,I99:I102,K99:K102,M99:M102)</f>
        <v>102</v>
      </c>
      <c r="V98" s="62">
        <f>SUM(F99:F102,H99:H102,J99:J102,L99:L102,N99:N102)</f>
        <v>139</v>
      </c>
    </row>
    <row r="99" spans="1:22" ht="18" x14ac:dyDescent="0.35">
      <c r="B99" s="64" t="s">
        <v>148</v>
      </c>
      <c r="C99" s="41">
        <v>4</v>
      </c>
      <c r="D99" s="57" t="s">
        <v>177</v>
      </c>
      <c r="E99" s="50">
        <v>11</v>
      </c>
      <c r="F99" s="45">
        <v>5</v>
      </c>
      <c r="G99" s="50">
        <v>11</v>
      </c>
      <c r="H99" s="45">
        <v>9</v>
      </c>
      <c r="I99" s="44">
        <v>11</v>
      </c>
      <c r="J99" s="45">
        <v>8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" x14ac:dyDescent="0.35">
      <c r="B100" s="65" t="s">
        <v>150</v>
      </c>
      <c r="C100" s="42">
        <v>3</v>
      </c>
      <c r="D100" s="39" t="s">
        <v>155</v>
      </c>
      <c r="E100" s="51">
        <v>6</v>
      </c>
      <c r="F100" s="47">
        <v>11</v>
      </c>
      <c r="G100" s="51">
        <v>8</v>
      </c>
      <c r="H100" s="47">
        <v>11</v>
      </c>
      <c r="I100" s="46">
        <v>7</v>
      </c>
      <c r="J100" s="47">
        <v>11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0</v>
      </c>
      <c r="P100" s="47">
        <f t="shared" ref="P100:P102" si="25">IF(E100&lt;F100,1,0)+IF(G100&lt;H100,1,0)+IF(I100&lt;J100,1,0)+IF(K100&lt;L100,1,0)+IF(M100&lt;N100,1,0)</f>
        <v>3</v>
      </c>
    </row>
    <row r="101" spans="1:22" ht="18" x14ac:dyDescent="0.35">
      <c r="B101" s="65" t="s">
        <v>178</v>
      </c>
      <c r="C101" s="42">
        <v>1</v>
      </c>
      <c r="D101" s="39" t="s">
        <v>179</v>
      </c>
      <c r="E101" s="51">
        <v>3</v>
      </c>
      <c r="F101" s="47">
        <v>11</v>
      </c>
      <c r="G101" s="51">
        <v>2</v>
      </c>
      <c r="H101" s="47">
        <v>11</v>
      </c>
      <c r="I101" s="46">
        <v>0</v>
      </c>
      <c r="J101" s="47">
        <v>11</v>
      </c>
      <c r="K101" s="51"/>
      <c r="L101" s="47"/>
      <c r="M101" s="46"/>
      <c r="N101" s="47"/>
      <c r="O101" s="46">
        <f t="shared" si="24"/>
        <v>0</v>
      </c>
      <c r="P101" s="47">
        <f t="shared" si="25"/>
        <v>3</v>
      </c>
    </row>
    <row r="102" spans="1:22" ht="18.600000000000001" thickBot="1" x14ac:dyDescent="0.4">
      <c r="B102" s="66" t="s">
        <v>173</v>
      </c>
      <c r="C102" s="43">
        <v>2</v>
      </c>
      <c r="D102" s="40" t="s">
        <v>156</v>
      </c>
      <c r="E102" s="52">
        <v>8</v>
      </c>
      <c r="F102" s="49">
        <v>11</v>
      </c>
      <c r="G102" s="52">
        <v>5</v>
      </c>
      <c r="H102" s="49">
        <v>11</v>
      </c>
      <c r="I102" s="48">
        <v>11</v>
      </c>
      <c r="J102" s="49">
        <v>9</v>
      </c>
      <c r="K102" s="52">
        <v>11</v>
      </c>
      <c r="L102" s="49">
        <v>9</v>
      </c>
      <c r="M102" s="48">
        <v>8</v>
      </c>
      <c r="N102" s="49">
        <v>11</v>
      </c>
      <c r="O102" s="48">
        <f t="shared" si="24"/>
        <v>2</v>
      </c>
      <c r="P102" s="49">
        <f t="shared" si="25"/>
        <v>3</v>
      </c>
    </row>
    <row r="105" spans="1:22" ht="15" thickBot="1" x14ac:dyDescent="0.35"/>
    <row r="106" spans="1:22" ht="18.600000000000001" thickBot="1" x14ac:dyDescent="0.35">
      <c r="A106" t="str">
        <f>IF(B106="","",B106&amp;"|"&amp;D106)</f>
        <v>BUDAÖRSI LABDA EGYLET II.|BODROGI BAU SZEGED SQUASH III.</v>
      </c>
      <c r="B106" s="53" t="s">
        <v>29</v>
      </c>
      <c r="C106" s="54" t="s">
        <v>22</v>
      </c>
      <c r="D106" s="55" t="s">
        <v>35</v>
      </c>
      <c r="E106" s="83" t="s">
        <v>17</v>
      </c>
      <c r="F106" s="84"/>
      <c r="G106" s="83" t="s">
        <v>18</v>
      </c>
      <c r="H106" s="84"/>
      <c r="I106" s="85" t="s">
        <v>19</v>
      </c>
      <c r="J106" s="85"/>
      <c r="K106" s="83" t="s">
        <v>20</v>
      </c>
      <c r="L106" s="84"/>
      <c r="M106" s="85" t="s">
        <v>21</v>
      </c>
      <c r="N106" s="84"/>
      <c r="O106" s="85" t="s">
        <v>23</v>
      </c>
      <c r="P106" s="85"/>
      <c r="Q106" s="60">
        <f>IF(O107&gt;P107,1,0)+IF(O108&gt;P108,1,0)+IF(O109&gt;P109,1,0)+IF(O110&gt;P110,1,0)</f>
        <v>3</v>
      </c>
      <c r="R106" s="61">
        <f>IF(O107&lt;P107,1,0)+IF(O108&lt;P108,1,0)+IF(O109&lt;P109,1,0)+IF(O110&lt;P110,1,0)</f>
        <v>1</v>
      </c>
      <c r="S106" s="61">
        <f>SUM(O107:O110)</f>
        <v>10</v>
      </c>
      <c r="T106" s="61">
        <f>SUM(P107:P110)</f>
        <v>3</v>
      </c>
      <c r="U106" s="61">
        <f>SUM(E107:E110,G107:G110,I107:I110,K107:K110,M107:M110)</f>
        <v>132</v>
      </c>
      <c r="V106" s="62">
        <f>SUM(F107:F110,H107:H110,J107:J110,L107:L110,N107:N110)</f>
        <v>79</v>
      </c>
    </row>
    <row r="107" spans="1:22" ht="18" x14ac:dyDescent="0.35">
      <c r="B107" s="64" t="s">
        <v>163</v>
      </c>
      <c r="C107" s="41">
        <v>4</v>
      </c>
      <c r="D107" s="57" t="s">
        <v>130</v>
      </c>
      <c r="E107" s="50">
        <v>11</v>
      </c>
      <c r="F107" s="45">
        <v>9</v>
      </c>
      <c r="G107" s="50">
        <v>9</v>
      </c>
      <c r="H107" s="45">
        <v>11</v>
      </c>
      <c r="I107" s="44">
        <v>7</v>
      </c>
      <c r="J107" s="45">
        <v>11</v>
      </c>
      <c r="K107" s="50">
        <v>6</v>
      </c>
      <c r="L107" s="45">
        <v>11</v>
      </c>
      <c r="M107" s="44"/>
      <c r="N107" s="45"/>
      <c r="O107" s="44">
        <f>IF(E107&gt;F107,1,0)+IF(G107&gt;H107,1,0)+IF(I107&gt;J107,1,0)+IF(K107&gt;L107,1,0)+IF(M107&gt;N107,1,0)</f>
        <v>1</v>
      </c>
      <c r="P107" s="45">
        <f>IF(E107&lt;F107,1,0)+IF(G107&lt;H107,1,0)+IF(I107&lt;J107,1,0)+IF(K107&lt;L107,1,0)+IF(M107&lt;N107,1,0)</f>
        <v>3</v>
      </c>
    </row>
    <row r="108" spans="1:22" ht="18" x14ac:dyDescent="0.35">
      <c r="B108" s="65" t="s">
        <v>164</v>
      </c>
      <c r="C108" s="42">
        <v>3</v>
      </c>
      <c r="D108" s="39" t="s">
        <v>132</v>
      </c>
      <c r="E108" s="51">
        <v>11</v>
      </c>
      <c r="F108" s="47">
        <v>2</v>
      </c>
      <c r="G108" s="51">
        <v>11</v>
      </c>
      <c r="H108" s="47">
        <v>5</v>
      </c>
      <c r="I108" s="46">
        <v>11</v>
      </c>
      <c r="J108" s="47">
        <v>4</v>
      </c>
      <c r="K108" s="51"/>
      <c r="L108" s="47"/>
      <c r="M108" s="46"/>
      <c r="N108" s="47"/>
      <c r="O108" s="46">
        <f t="shared" ref="O108:O110" si="26">IF(E108&gt;F108,1,0)+IF(G108&gt;H108,1,0)+IF(I108&gt;J108,1,0)+IF(K108&gt;L108,1,0)+IF(M108&gt;N108,1,0)</f>
        <v>3</v>
      </c>
      <c r="P108" s="47">
        <f t="shared" ref="P108:P110" si="27">IF(E108&lt;F108,1,0)+IF(G108&lt;H108,1,0)+IF(I108&lt;J108,1,0)+IF(K108&lt;L108,1,0)+IF(M108&lt;N108,1,0)</f>
        <v>0</v>
      </c>
    </row>
    <row r="109" spans="1:22" ht="18" x14ac:dyDescent="0.35">
      <c r="B109" s="65" t="s">
        <v>165</v>
      </c>
      <c r="C109" s="42">
        <v>1</v>
      </c>
      <c r="D109" s="39" t="s">
        <v>134</v>
      </c>
      <c r="E109" s="51">
        <v>11</v>
      </c>
      <c r="F109" s="47">
        <v>4</v>
      </c>
      <c r="G109" s="51">
        <v>11</v>
      </c>
      <c r="H109" s="47">
        <v>5</v>
      </c>
      <c r="I109" s="46">
        <v>11</v>
      </c>
      <c r="J109" s="47">
        <v>5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66" t="s">
        <v>174</v>
      </c>
      <c r="C110" s="43">
        <v>2</v>
      </c>
      <c r="D110" s="40" t="s">
        <v>136</v>
      </c>
      <c r="E110" s="52">
        <v>11</v>
      </c>
      <c r="F110" s="49">
        <v>6</v>
      </c>
      <c r="G110" s="52">
        <v>11</v>
      </c>
      <c r="H110" s="49">
        <v>0</v>
      </c>
      <c r="I110" s="48">
        <v>11</v>
      </c>
      <c r="J110" s="49">
        <v>6</v>
      </c>
      <c r="K110" s="52"/>
      <c r="L110" s="49"/>
      <c r="M110" s="48"/>
      <c r="N110" s="49"/>
      <c r="O110" s="48">
        <f t="shared" si="26"/>
        <v>3</v>
      </c>
      <c r="P110" s="49">
        <f t="shared" si="27"/>
        <v>0</v>
      </c>
    </row>
    <row r="113" spans="1:22" ht="15" thickBot="1" x14ac:dyDescent="0.35"/>
    <row r="114" spans="1:22" ht="18.600000000000001" thickBot="1" x14ac:dyDescent="0.35">
      <c r="A114" t="str">
        <f>IF(B114="","",B114&amp;"|"&amp;D114)</f>
        <v>MEAFC-ANICO KÉSZÁZAK|PÉCSI FALLABDA SE III.</v>
      </c>
      <c r="B114" s="53" t="s">
        <v>37</v>
      </c>
      <c r="C114" s="54" t="s">
        <v>22</v>
      </c>
      <c r="D114" s="55" t="s">
        <v>36</v>
      </c>
      <c r="E114" s="83" t="s">
        <v>17</v>
      </c>
      <c r="F114" s="84"/>
      <c r="G114" s="83" t="s">
        <v>18</v>
      </c>
      <c r="H114" s="84"/>
      <c r="I114" s="85" t="s">
        <v>19</v>
      </c>
      <c r="J114" s="85"/>
      <c r="K114" s="83" t="s">
        <v>20</v>
      </c>
      <c r="L114" s="84"/>
      <c r="M114" s="85" t="s">
        <v>21</v>
      </c>
      <c r="N114" s="84"/>
      <c r="O114" s="85" t="s">
        <v>23</v>
      </c>
      <c r="P114" s="85"/>
      <c r="Q114" s="60">
        <f>IF(O115&gt;P115,1,0)+IF(O116&gt;P116,1,0)+IF(O117&gt;P117,1,0)+IF(O118&gt;P118,1,0)</f>
        <v>4</v>
      </c>
      <c r="R114" s="61">
        <f>IF(O115&lt;P115,1,0)+IF(O116&lt;P116,1,0)+IF(O117&lt;P117,1,0)+IF(O118&lt;P118,1,0)</f>
        <v>0</v>
      </c>
      <c r="S114" s="61">
        <f>SUM(O115:O118)</f>
        <v>12</v>
      </c>
      <c r="T114" s="61">
        <f>SUM(P115:P118)</f>
        <v>1</v>
      </c>
      <c r="U114" s="61">
        <f>SUM(E115:E118,G115:G118,I115:I118,K115:K118,M115:M118)</f>
        <v>145</v>
      </c>
      <c r="V114" s="62">
        <f>SUM(F115:F118,H115:H118,J115:J118,L115:L118,N115:N118)</f>
        <v>84</v>
      </c>
    </row>
    <row r="115" spans="1:22" ht="18" x14ac:dyDescent="0.35">
      <c r="B115" s="64" t="s">
        <v>180</v>
      </c>
      <c r="C115" s="41">
        <v>4</v>
      </c>
      <c r="D115" s="57" t="s">
        <v>147</v>
      </c>
      <c r="E115" s="50">
        <v>11</v>
      </c>
      <c r="F115" s="45">
        <v>4</v>
      </c>
      <c r="G115" s="50">
        <v>11</v>
      </c>
      <c r="H115" s="45">
        <v>8</v>
      </c>
      <c r="I115" s="44">
        <v>11</v>
      </c>
      <c r="J115" s="45">
        <v>6</v>
      </c>
      <c r="K115" s="50"/>
      <c r="L115" s="45"/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0</v>
      </c>
    </row>
    <row r="116" spans="1:22" ht="18" x14ac:dyDescent="0.35">
      <c r="B116" s="65" t="s">
        <v>171</v>
      </c>
      <c r="C116" s="42">
        <v>3</v>
      </c>
      <c r="D116" s="39" t="s">
        <v>149</v>
      </c>
      <c r="E116" s="51">
        <v>15</v>
      </c>
      <c r="F116" s="47">
        <v>13</v>
      </c>
      <c r="G116" s="51">
        <v>11</v>
      </c>
      <c r="H116" s="47">
        <v>4</v>
      </c>
      <c r="I116" s="46">
        <v>11</v>
      </c>
      <c r="J116" s="47">
        <v>4</v>
      </c>
      <c r="K116" s="51"/>
      <c r="L116" s="47"/>
      <c r="M116" s="46"/>
      <c r="N116" s="47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0</v>
      </c>
    </row>
    <row r="117" spans="1:22" ht="18" x14ac:dyDescent="0.35">
      <c r="B117" s="65" t="s">
        <v>170</v>
      </c>
      <c r="C117" s="42">
        <v>1</v>
      </c>
      <c r="D117" s="39" t="s">
        <v>151</v>
      </c>
      <c r="E117" s="51">
        <v>9</v>
      </c>
      <c r="F117" s="47">
        <v>11</v>
      </c>
      <c r="G117" s="51">
        <v>11</v>
      </c>
      <c r="H117" s="47">
        <v>6</v>
      </c>
      <c r="I117" s="46">
        <v>11</v>
      </c>
      <c r="J117" s="47">
        <v>7</v>
      </c>
      <c r="K117" s="51">
        <v>11</v>
      </c>
      <c r="L117" s="47">
        <v>8</v>
      </c>
      <c r="M117" s="46"/>
      <c r="N117" s="47"/>
      <c r="O117" s="46">
        <f t="shared" si="28"/>
        <v>3</v>
      </c>
      <c r="P117" s="47">
        <f t="shared" si="29"/>
        <v>1</v>
      </c>
    </row>
    <row r="118" spans="1:22" ht="18.600000000000001" thickBot="1" x14ac:dyDescent="0.4">
      <c r="B118" s="66" t="s">
        <v>175</v>
      </c>
      <c r="C118" s="43">
        <v>2</v>
      </c>
      <c r="D118" s="40" t="s">
        <v>181</v>
      </c>
      <c r="E118" s="52">
        <v>11</v>
      </c>
      <c r="F118" s="49">
        <v>4</v>
      </c>
      <c r="G118" s="52">
        <v>11</v>
      </c>
      <c r="H118" s="49">
        <v>6</v>
      </c>
      <c r="I118" s="48">
        <v>11</v>
      </c>
      <c r="J118" s="49">
        <v>3</v>
      </c>
      <c r="K118" s="52"/>
      <c r="L118" s="49"/>
      <c r="M118" s="48"/>
      <c r="N118" s="49"/>
      <c r="O118" s="48">
        <f t="shared" si="28"/>
        <v>3</v>
      </c>
      <c r="P118" s="49">
        <f t="shared" si="29"/>
        <v>0</v>
      </c>
    </row>
  </sheetData>
  <mergeCells count="126">
    <mergeCell ref="E114:F114"/>
    <mergeCell ref="G114:H114"/>
    <mergeCell ref="I114:J114"/>
    <mergeCell ref="K114:L114"/>
    <mergeCell ref="M114:N114"/>
    <mergeCell ref="O114:P114"/>
    <mergeCell ref="E98:F98"/>
    <mergeCell ref="G98:H98"/>
    <mergeCell ref="I98:J98"/>
    <mergeCell ref="K98:L98"/>
    <mergeCell ref="M98:N98"/>
    <mergeCell ref="O98:P98"/>
    <mergeCell ref="E106:F106"/>
    <mergeCell ref="G106:H106"/>
    <mergeCell ref="I106:J106"/>
    <mergeCell ref="K106:L106"/>
    <mergeCell ref="M106:N106"/>
    <mergeCell ref="O106:P106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0" t="s">
        <v>24</v>
      </c>
      <c r="R1" s="81"/>
      <c r="S1" s="81" t="s">
        <v>25</v>
      </c>
      <c r="T1" s="81"/>
      <c r="U1" s="81" t="s">
        <v>26</v>
      </c>
      <c r="V1" s="82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3" t="s">
        <v>17</v>
      </c>
      <c r="F2" s="84"/>
      <c r="G2" s="83" t="s">
        <v>18</v>
      </c>
      <c r="H2" s="84"/>
      <c r="I2" s="85" t="s">
        <v>19</v>
      </c>
      <c r="J2" s="85"/>
      <c r="K2" s="83" t="s">
        <v>20</v>
      </c>
      <c r="L2" s="84"/>
      <c r="M2" s="85" t="s">
        <v>21</v>
      </c>
      <c r="N2" s="84"/>
      <c r="O2" s="85" t="s">
        <v>23</v>
      </c>
      <c r="P2" s="85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0" t="s">
        <v>24</v>
      </c>
      <c r="R9" s="81"/>
      <c r="S9" s="81" t="s">
        <v>25</v>
      </c>
      <c r="T9" s="81"/>
      <c r="U9" s="81" t="s">
        <v>26</v>
      </c>
      <c r="V9" s="82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3" t="s">
        <v>17</v>
      </c>
      <c r="F10" s="84"/>
      <c r="G10" s="83" t="s">
        <v>18</v>
      </c>
      <c r="H10" s="84"/>
      <c r="I10" s="85" t="s">
        <v>19</v>
      </c>
      <c r="J10" s="85"/>
      <c r="K10" s="83" t="s">
        <v>20</v>
      </c>
      <c r="L10" s="84"/>
      <c r="M10" s="85" t="s">
        <v>21</v>
      </c>
      <c r="N10" s="84"/>
      <c r="O10" s="85" t="s">
        <v>23</v>
      </c>
      <c r="P10" s="85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0" t="s">
        <v>24</v>
      </c>
      <c r="R17" s="81"/>
      <c r="S17" s="81" t="s">
        <v>25</v>
      </c>
      <c r="T17" s="81"/>
      <c r="U17" s="81" t="s">
        <v>26</v>
      </c>
      <c r="V17" s="82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3" t="s">
        <v>17</v>
      </c>
      <c r="F18" s="84"/>
      <c r="G18" s="83" t="s">
        <v>18</v>
      </c>
      <c r="H18" s="84"/>
      <c r="I18" s="85" t="s">
        <v>19</v>
      </c>
      <c r="J18" s="85"/>
      <c r="K18" s="83" t="s">
        <v>20</v>
      </c>
      <c r="L18" s="84"/>
      <c r="M18" s="85" t="s">
        <v>21</v>
      </c>
      <c r="N18" s="84"/>
      <c r="O18" s="85" t="s">
        <v>23</v>
      </c>
      <c r="P18" s="85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0" t="s">
        <v>24</v>
      </c>
      <c r="R25" s="81"/>
      <c r="S25" s="81" t="s">
        <v>25</v>
      </c>
      <c r="T25" s="81"/>
      <c r="U25" s="81" t="s">
        <v>26</v>
      </c>
      <c r="V25" s="82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3" t="s">
        <v>17</v>
      </c>
      <c r="F26" s="84"/>
      <c r="G26" s="83" t="s">
        <v>18</v>
      </c>
      <c r="H26" s="84"/>
      <c r="I26" s="85" t="s">
        <v>19</v>
      </c>
      <c r="J26" s="85"/>
      <c r="K26" s="83" t="s">
        <v>20</v>
      </c>
      <c r="L26" s="84"/>
      <c r="M26" s="85" t="s">
        <v>21</v>
      </c>
      <c r="N26" s="84"/>
      <c r="O26" s="85" t="s">
        <v>23</v>
      </c>
      <c r="P26" s="85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0" t="s">
        <v>24</v>
      </c>
      <c r="R33" s="81"/>
      <c r="S33" s="81" t="s">
        <v>25</v>
      </c>
      <c r="T33" s="81"/>
      <c r="U33" s="81" t="s">
        <v>26</v>
      </c>
      <c r="V33" s="82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3" t="s">
        <v>17</v>
      </c>
      <c r="F34" s="84"/>
      <c r="G34" s="83" t="s">
        <v>18</v>
      </c>
      <c r="H34" s="84"/>
      <c r="I34" s="85" t="s">
        <v>19</v>
      </c>
      <c r="J34" s="85"/>
      <c r="K34" s="83" t="s">
        <v>20</v>
      </c>
      <c r="L34" s="84"/>
      <c r="M34" s="85" t="s">
        <v>21</v>
      </c>
      <c r="N34" s="84"/>
      <c r="O34" s="85" t="s">
        <v>23</v>
      </c>
      <c r="P34" s="85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0" t="s">
        <v>24</v>
      </c>
      <c r="R41" s="81"/>
      <c r="S41" s="81" t="s">
        <v>25</v>
      </c>
      <c r="T41" s="81"/>
      <c r="U41" s="81" t="s">
        <v>26</v>
      </c>
      <c r="V41" s="82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3" t="s">
        <v>17</v>
      </c>
      <c r="F42" s="84"/>
      <c r="G42" s="83" t="s">
        <v>18</v>
      </c>
      <c r="H42" s="84"/>
      <c r="I42" s="85" t="s">
        <v>19</v>
      </c>
      <c r="J42" s="85"/>
      <c r="K42" s="83" t="s">
        <v>20</v>
      </c>
      <c r="L42" s="84"/>
      <c r="M42" s="85" t="s">
        <v>21</v>
      </c>
      <c r="N42" s="84"/>
      <c r="O42" s="85" t="s">
        <v>23</v>
      </c>
      <c r="P42" s="85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0" t="s">
        <v>24</v>
      </c>
      <c r="R49" s="81"/>
      <c r="S49" s="81" t="s">
        <v>25</v>
      </c>
      <c r="T49" s="81"/>
      <c r="U49" s="81" t="s">
        <v>26</v>
      </c>
      <c r="V49" s="82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3" t="s">
        <v>17</v>
      </c>
      <c r="F50" s="84"/>
      <c r="G50" s="83" t="s">
        <v>18</v>
      </c>
      <c r="H50" s="84"/>
      <c r="I50" s="85" t="s">
        <v>19</v>
      </c>
      <c r="J50" s="85"/>
      <c r="K50" s="83" t="s">
        <v>20</v>
      </c>
      <c r="L50" s="84"/>
      <c r="M50" s="85" t="s">
        <v>21</v>
      </c>
      <c r="N50" s="84"/>
      <c r="O50" s="85" t="s">
        <v>23</v>
      </c>
      <c r="P50" s="85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0" t="s">
        <v>24</v>
      </c>
      <c r="R57" s="81"/>
      <c r="S57" s="81" t="s">
        <v>25</v>
      </c>
      <c r="T57" s="81"/>
      <c r="U57" s="81" t="s">
        <v>26</v>
      </c>
      <c r="V57" s="82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3" t="s">
        <v>17</v>
      </c>
      <c r="F58" s="84"/>
      <c r="G58" s="83" t="s">
        <v>18</v>
      </c>
      <c r="H58" s="84"/>
      <c r="I58" s="85" t="s">
        <v>19</v>
      </c>
      <c r="J58" s="85"/>
      <c r="K58" s="83" t="s">
        <v>20</v>
      </c>
      <c r="L58" s="84"/>
      <c r="M58" s="85" t="s">
        <v>21</v>
      </c>
      <c r="N58" s="84"/>
      <c r="O58" s="85" t="s">
        <v>23</v>
      </c>
      <c r="P58" s="85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0" t="s">
        <v>24</v>
      </c>
      <c r="R65" s="81"/>
      <c r="S65" s="81" t="s">
        <v>25</v>
      </c>
      <c r="T65" s="81"/>
      <c r="U65" s="81" t="s">
        <v>26</v>
      </c>
      <c r="V65" s="82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3" t="s">
        <v>17</v>
      </c>
      <c r="F66" s="84"/>
      <c r="G66" s="83" t="s">
        <v>18</v>
      </c>
      <c r="H66" s="84"/>
      <c r="I66" s="85" t="s">
        <v>19</v>
      </c>
      <c r="J66" s="85"/>
      <c r="K66" s="83" t="s">
        <v>20</v>
      </c>
      <c r="L66" s="84"/>
      <c r="M66" s="85" t="s">
        <v>21</v>
      </c>
      <c r="N66" s="84"/>
      <c r="O66" s="85" t="s">
        <v>23</v>
      </c>
      <c r="P66" s="85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0" t="s">
        <v>24</v>
      </c>
      <c r="R73" s="81"/>
      <c r="S73" s="81" t="s">
        <v>25</v>
      </c>
      <c r="T73" s="81"/>
      <c r="U73" s="81" t="s">
        <v>26</v>
      </c>
      <c r="V73" s="82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3" t="s">
        <v>17</v>
      </c>
      <c r="F74" s="84"/>
      <c r="G74" s="83" t="s">
        <v>18</v>
      </c>
      <c r="H74" s="84"/>
      <c r="I74" s="85" t="s">
        <v>19</v>
      </c>
      <c r="J74" s="85"/>
      <c r="K74" s="83" t="s">
        <v>20</v>
      </c>
      <c r="L74" s="84"/>
      <c r="M74" s="85" t="s">
        <v>21</v>
      </c>
      <c r="N74" s="84"/>
      <c r="O74" s="85" t="s">
        <v>23</v>
      </c>
      <c r="P74" s="85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0" t="s">
        <v>24</v>
      </c>
      <c r="R1" s="81"/>
      <c r="S1" s="81" t="s">
        <v>25</v>
      </c>
      <c r="T1" s="81"/>
      <c r="U1" s="81" t="s">
        <v>26</v>
      </c>
      <c r="V1" s="82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3" t="s">
        <v>17</v>
      </c>
      <c r="F2" s="84"/>
      <c r="G2" s="83" t="s">
        <v>18</v>
      </c>
      <c r="H2" s="84"/>
      <c r="I2" s="85" t="s">
        <v>19</v>
      </c>
      <c r="J2" s="85"/>
      <c r="K2" s="83" t="s">
        <v>20</v>
      </c>
      <c r="L2" s="84"/>
      <c r="M2" s="85" t="s">
        <v>21</v>
      </c>
      <c r="N2" s="84"/>
      <c r="O2" s="85" t="s">
        <v>23</v>
      </c>
      <c r="P2" s="85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" x14ac:dyDescent="0.35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0" t="s">
        <v>24</v>
      </c>
      <c r="R9" s="81"/>
      <c r="S9" s="81" t="s">
        <v>25</v>
      </c>
      <c r="T9" s="81"/>
      <c r="U9" s="81" t="s">
        <v>26</v>
      </c>
      <c r="V9" s="82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3" t="s">
        <v>17</v>
      </c>
      <c r="F10" s="84"/>
      <c r="G10" s="83" t="s">
        <v>18</v>
      </c>
      <c r="H10" s="84"/>
      <c r="I10" s="85" t="s">
        <v>19</v>
      </c>
      <c r="J10" s="85"/>
      <c r="K10" s="83" t="s">
        <v>20</v>
      </c>
      <c r="L10" s="84"/>
      <c r="M10" s="85" t="s">
        <v>21</v>
      </c>
      <c r="N10" s="84"/>
      <c r="O10" s="85" t="s">
        <v>23</v>
      </c>
      <c r="P10" s="85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" x14ac:dyDescent="0.35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0" t="s">
        <v>24</v>
      </c>
      <c r="R17" s="81"/>
      <c r="S17" s="81" t="s">
        <v>25</v>
      </c>
      <c r="T17" s="81"/>
      <c r="U17" s="81" t="s">
        <v>26</v>
      </c>
      <c r="V17" s="82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3" t="s">
        <v>17</v>
      </c>
      <c r="F18" s="84"/>
      <c r="G18" s="83" t="s">
        <v>18</v>
      </c>
      <c r="H18" s="84"/>
      <c r="I18" s="85" t="s">
        <v>19</v>
      </c>
      <c r="J18" s="85"/>
      <c r="K18" s="83" t="s">
        <v>20</v>
      </c>
      <c r="L18" s="84"/>
      <c r="M18" s="85" t="s">
        <v>21</v>
      </c>
      <c r="N18" s="84"/>
      <c r="O18" s="85" t="s">
        <v>23</v>
      </c>
      <c r="P18" s="85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" x14ac:dyDescent="0.35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0" t="s">
        <v>24</v>
      </c>
      <c r="R25" s="81"/>
      <c r="S25" s="81" t="s">
        <v>25</v>
      </c>
      <c r="T25" s="81"/>
      <c r="U25" s="81" t="s">
        <v>26</v>
      </c>
      <c r="V25" s="82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3" t="s">
        <v>17</v>
      </c>
      <c r="F26" s="84"/>
      <c r="G26" s="83" t="s">
        <v>18</v>
      </c>
      <c r="H26" s="84"/>
      <c r="I26" s="85" t="s">
        <v>19</v>
      </c>
      <c r="J26" s="85"/>
      <c r="K26" s="83" t="s">
        <v>20</v>
      </c>
      <c r="L26" s="84"/>
      <c r="M26" s="85" t="s">
        <v>21</v>
      </c>
      <c r="N26" s="84"/>
      <c r="O26" s="85" t="s">
        <v>23</v>
      </c>
      <c r="P26" s="85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" x14ac:dyDescent="0.35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0" t="s">
        <v>24</v>
      </c>
      <c r="R33" s="81"/>
      <c r="S33" s="81" t="s">
        <v>25</v>
      </c>
      <c r="T33" s="81"/>
      <c r="U33" s="81" t="s">
        <v>26</v>
      </c>
      <c r="V33" s="82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3" t="s">
        <v>17</v>
      </c>
      <c r="F34" s="84"/>
      <c r="G34" s="83" t="s">
        <v>18</v>
      </c>
      <c r="H34" s="84"/>
      <c r="I34" s="85" t="s">
        <v>19</v>
      </c>
      <c r="J34" s="85"/>
      <c r="K34" s="83" t="s">
        <v>20</v>
      </c>
      <c r="L34" s="84"/>
      <c r="M34" s="85" t="s">
        <v>21</v>
      </c>
      <c r="N34" s="84"/>
      <c r="O34" s="85" t="s">
        <v>23</v>
      </c>
      <c r="P34" s="85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" x14ac:dyDescent="0.35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0" t="s">
        <v>24</v>
      </c>
      <c r="R41" s="81"/>
      <c r="S41" s="81" t="s">
        <v>25</v>
      </c>
      <c r="T41" s="81"/>
      <c r="U41" s="81" t="s">
        <v>26</v>
      </c>
      <c r="V41" s="82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3" t="s">
        <v>17</v>
      </c>
      <c r="F42" s="84"/>
      <c r="G42" s="83" t="s">
        <v>18</v>
      </c>
      <c r="H42" s="84"/>
      <c r="I42" s="85" t="s">
        <v>19</v>
      </c>
      <c r="J42" s="85"/>
      <c r="K42" s="83" t="s">
        <v>20</v>
      </c>
      <c r="L42" s="84"/>
      <c r="M42" s="85" t="s">
        <v>21</v>
      </c>
      <c r="N42" s="84"/>
      <c r="O42" s="85" t="s">
        <v>23</v>
      </c>
      <c r="P42" s="85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" x14ac:dyDescent="0.35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0" t="s">
        <v>24</v>
      </c>
      <c r="R49" s="81"/>
      <c r="S49" s="81" t="s">
        <v>25</v>
      </c>
      <c r="T49" s="81"/>
      <c r="U49" s="81" t="s">
        <v>26</v>
      </c>
      <c r="V49" s="82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3" t="s">
        <v>17</v>
      </c>
      <c r="F50" s="84"/>
      <c r="G50" s="83" t="s">
        <v>18</v>
      </c>
      <c r="H50" s="84"/>
      <c r="I50" s="85" t="s">
        <v>19</v>
      </c>
      <c r="J50" s="85"/>
      <c r="K50" s="83" t="s">
        <v>20</v>
      </c>
      <c r="L50" s="84"/>
      <c r="M50" s="85" t="s">
        <v>21</v>
      </c>
      <c r="N50" s="84"/>
      <c r="O50" s="85" t="s">
        <v>23</v>
      </c>
      <c r="P50" s="85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" x14ac:dyDescent="0.35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0" t="s">
        <v>24</v>
      </c>
      <c r="R57" s="81"/>
      <c r="S57" s="81" t="s">
        <v>25</v>
      </c>
      <c r="T57" s="81"/>
      <c r="U57" s="81" t="s">
        <v>26</v>
      </c>
      <c r="V57" s="82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3" t="s">
        <v>17</v>
      </c>
      <c r="F58" s="84"/>
      <c r="G58" s="83" t="s">
        <v>18</v>
      </c>
      <c r="H58" s="84"/>
      <c r="I58" s="85" t="s">
        <v>19</v>
      </c>
      <c r="J58" s="85"/>
      <c r="K58" s="83" t="s">
        <v>20</v>
      </c>
      <c r="L58" s="84"/>
      <c r="M58" s="85" t="s">
        <v>21</v>
      </c>
      <c r="N58" s="84"/>
      <c r="O58" s="85" t="s">
        <v>23</v>
      </c>
      <c r="P58" s="85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" x14ac:dyDescent="0.35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0" t="s">
        <v>24</v>
      </c>
      <c r="R65" s="81"/>
      <c r="S65" s="81" t="s">
        <v>25</v>
      </c>
      <c r="T65" s="81"/>
      <c r="U65" s="81" t="s">
        <v>26</v>
      </c>
      <c r="V65" s="82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3" t="s">
        <v>17</v>
      </c>
      <c r="F66" s="84"/>
      <c r="G66" s="83" t="s">
        <v>18</v>
      </c>
      <c r="H66" s="84"/>
      <c r="I66" s="85" t="s">
        <v>19</v>
      </c>
      <c r="J66" s="85"/>
      <c r="K66" s="83" t="s">
        <v>20</v>
      </c>
      <c r="L66" s="84"/>
      <c r="M66" s="85" t="s">
        <v>21</v>
      </c>
      <c r="N66" s="84"/>
      <c r="O66" s="85" t="s">
        <v>23</v>
      </c>
      <c r="P66" s="85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" x14ac:dyDescent="0.35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0" t="s">
        <v>24</v>
      </c>
      <c r="R73" s="81"/>
      <c r="S73" s="81" t="s">
        <v>25</v>
      </c>
      <c r="T73" s="81"/>
      <c r="U73" s="81" t="s">
        <v>26</v>
      </c>
      <c r="V73" s="82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3" t="s">
        <v>17</v>
      </c>
      <c r="F74" s="84"/>
      <c r="G74" s="83" t="s">
        <v>18</v>
      </c>
      <c r="H74" s="84"/>
      <c r="I74" s="85" t="s">
        <v>19</v>
      </c>
      <c r="J74" s="85"/>
      <c r="K74" s="83" t="s">
        <v>20</v>
      </c>
      <c r="L74" s="84"/>
      <c r="M74" s="85" t="s">
        <v>21</v>
      </c>
      <c r="N74" s="84"/>
      <c r="O74" s="85" t="s">
        <v>23</v>
      </c>
      <c r="P74" s="85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" x14ac:dyDescent="0.35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k G A A B Q S w M E F A A C A A g A 7 a p w W + s 5 t w q k A A A A 9 g A A A B I A H A B D b 2 5 m a W c v U G F j a 2 F n Z S 5 4 b W w g o h g A K K A U A A A A A A A A A A A A A A A A A A A A A A A A A A A A h Y 8 x D o I w G I W v Q r r T l r I Q 8 l M H F w d J T I z G t S k V G q E Y 2 l r u 5 u C R v I I Y R d 0 c 3 / e + 4 b 3 7 9 Q a L s W u j i x q s 7 k 2 B E k x R p I z s K 2 3 q A n l 3 j D O 0 4 L A R 8 i R q F U 2 y s f l o q w I 1 z p 1 z Q k I I O K S 4 H 2 r C K E 3 I o V x v Z a M 6 g T 6 y / i / H 2 l g n j F S I w / 4 1 h j O c p A y n L M M U y A y h 1 O Y r s G n v s / 2 B s P S t 8 4 P i j Y 9 X O y B z B P L + w B 9 Q S w M E F A A C A A g A 7 a p w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2 q c F v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D t q n B b 6 z m 3 C q Q A A A D 2 A A A A E g A A A A A A A A A A A A A A A A A A A A A A Q 2 9 u Z m l n L 1 B h Y 2 t h Z 2 U u e G 1 s U E s B A i 0 A F A A C A A g A 7 a p w W w / K 6 a u k A A A A 6 Q A A A B M A A A A A A A A A A A A A A A A A 8 A A A A F t D b 2 5 0 Z W 5 0 X 1 R 5 c G V z X S 5 4 b W x Q S w E C L Q A U A A I A C A D t q n B b 7 O 1 G A z M D A A D 5 C w A A E w A A A A A A A A A A A A A A A A D h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Y W U 5 O T Q 2 N G I t N m V k N i 0 0 M z U 3 L T h k Z m Q t Z j d j M W E 5 Z m J l M T Z i I i A v P j x F b n R y e S B U e X B l P S J G a W x s T G F z d F V w Z G F 0 Z W Q i I F Z h b H V l P S J k M j A y N S 0 x M S 0 x N l Q y M D o y M z o y N y 4 y O D c 3 N z Y w W i I g L z 4 8 R W 5 0 c n k g V H l w Z T 0 i R m l s b E V y c m 9 y Q 2 9 k Z S I g V m F s d W U 9 I n N V b m t u b 3 d u I i A v P j x F b n R y e S B U e X B l P S J G a W x s Q 2 9 s d W 1 u V H l w Z X M i I F Z h b H V l P S J z Q U F B R 0 J n P T 0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F N 0 Y X R 1 c y I g V m F s d W U 9 I n N D b 2 1 w b G V 0 Z S I g L z 4 8 R W 5 0 c n k g V H l w Z T 0 i R m l s b E N v d W 5 0 I i B W Y W x 1 Z T 0 i b D Q 1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d u I r W y l 6 E K w g n C o b J 8 e H w A A A A A C A A A A A A A Q Z g A A A A E A A C A A A A D V R P s T O C A V m r 5 1 l + j M a U Z n I 1 6 I / I i O p E 5 C c k e 5 3 0 N j D A A A A A A O g A A A A A I A A C A A A A C u 4 E P a + h Z 6 0 + J O A d 6 i 2 1 9 z B e 4 4 G f s q 0 R 8 5 S h r c Z p 2 m A F A A A A D q h g 0 L J 8 U U d s 9 k L 3 f 0 k W W H f c 3 h P K C X z S U 7 c k 3 s 9 v s l B z g b E e b I g l / N R V B R v z j H z K i 0 Y B K p s X I d Z / Q k b i 7 f C P / 9 2 C N F b 8 k 9 u a 0 n O J f + 7 J n 8 V U A A A A B p x S q v i 0 W e G r M H 9 Y C Z T z n p n h y a 6 Z G V M V q C W 9 8 h y z n X 4 1 S y I s E m 7 R T l 8 P Q 3 3 0 D B 7 I d K m r Y J S q u R B 8 f d y P h n k I c v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2025-11-19T09:44:46Z</dcterms:modified>
</cp:coreProperties>
</file>