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gTxqEooQX6wFnEmr0UoSOl11dfLZzXuCqjlEaDxRsqSkoVFuXZK7sbSaEU64grRfy7+jGDIfZsDBdbbcQtwSOg==" saltValue="moECDlpxFuZ1d/XYsb/rj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"/>
    </mc:Choice>
  </mc:AlternateContent>
  <xr:revisionPtr revIDLastSave="0" documentId="13_ncr:10001_{BE0B378A-21BC-48D8-8DAD-579E856EA77F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L3" i="4"/>
  <c r="L4" i="4"/>
  <c r="L5" i="4"/>
  <c r="L6" i="4"/>
  <c r="L7" i="4"/>
  <c r="L8" i="4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L27" i="4"/>
  <c r="M27" i="4" s="1"/>
  <c r="L28" i="4"/>
  <c r="L29" i="4"/>
  <c r="M2" i="4"/>
  <c r="M3" i="4"/>
  <c r="M4" i="4"/>
  <c r="M5" i="4"/>
  <c r="M6" i="4"/>
  <c r="M7" i="4"/>
  <c r="M8" i="4"/>
  <c r="M15" i="4"/>
  <c r="M26" i="4"/>
  <c r="M28" i="4"/>
  <c r="M29" i="4"/>
  <c r="Z14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AA13" i="1" l="1"/>
  <c r="Z13" i="1"/>
  <c r="T2" i="1"/>
  <c r="R2" i="1"/>
  <c r="P2" i="1"/>
  <c r="N2" i="1"/>
  <c r="L2" i="1"/>
  <c r="J2" i="1"/>
  <c r="H2" i="1"/>
  <c r="F2" i="1"/>
  <c r="D2" i="1"/>
  <c r="B2" i="1"/>
  <c r="A21" i="1"/>
  <c r="Q22" i="1" s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2" i="1" l="1"/>
  <c r="AA12" i="1" s="1"/>
  <c r="Z11" i="1"/>
  <c r="AA11" i="1" s="1"/>
  <c r="Z10" i="1"/>
  <c r="AA10" i="1" s="1"/>
  <c r="Z8" i="1"/>
  <c r="AA8" i="1" s="1"/>
  <c r="Z9" i="1"/>
  <c r="AA9" i="1" s="1"/>
  <c r="Z6" i="1"/>
  <c r="AA6" i="1" s="1"/>
  <c r="Z7" i="1"/>
  <c r="AA7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<sst xmlns="http://schemas.openxmlformats.org/spreadsheetml/2006/main" count="582" uniqueCount="136">
  <si>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</si>
  <si>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</si>
  <si>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</si>
  <si>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</si>
  <si>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</si>
  <si>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</si>
  <si>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</si>
  <si>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</si>
  <si>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</si>
  <si>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</si>
  <si>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</si>
  <si>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</si>
  <si>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</si>
  <si>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</si>
  <si>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</si>
  <si>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</si>
  <si>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</si>
  <si>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</si>
  <si>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</si>
  <si>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</si>
  <si>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</si>
  <si>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</si>
  <si>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</si>
  <si>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</si>
  <si>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</si>
  <si>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</si>
  <si>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</si>
  <si>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</si>
  <si>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TOP CHALLENGE I.</t>
  </si>
  <si>
    <t>GEKKÓ</t>
  </si>
  <si>
    <t>COLOSSEUM I.</t>
  </si>
  <si>
    <t>PÉCSI FALLABDA SE I.</t>
  </si>
  <si>
    <t>GO AHEAD I.</t>
  </si>
  <si>
    <t>SMAFC I.</t>
  </si>
  <si>
    <t>HAJDÚSZOBOSZLÓ SE</t>
  </si>
  <si>
    <t>BODROGI BAU-SZEGED SQUASH SE II.</t>
  </si>
  <si>
    <t>TOP CHALLENGE I.|GEKKÓ</t>
  </si>
  <si>
    <t>GEKKÓ|TOP CHALLENGE I.</t>
  </si>
  <si>
    <t>TOP CHALLENGE I.|COLOSSEUM I.</t>
  </si>
  <si>
    <t>COLOSSEUM I.|TOP CHALLENGE I.</t>
  </si>
  <si>
    <t>TOP CHALLENGE I.|PÉCSI FALLABDA SE I.</t>
  </si>
  <si>
    <t>PÉCSI FALLABDA SE I.|TOP CHALLENGE I.</t>
  </si>
  <si>
    <t>TOP CHALLENGE I.|GO AHEAD I.</t>
  </si>
  <si>
    <t>GO AHEAD I.|TOP CHALLENGE I.</t>
  </si>
  <si>
    <t>TOP CHALLENGE I.|SMAFC I.</t>
  </si>
  <si>
    <t>SMAFC I.|TOP CHALLENGE I.</t>
  </si>
  <si>
    <t>TOP CHALLENGE I.|HAJDÚSZOBOSZLÓ SE</t>
  </si>
  <si>
    <t>HAJDÚSZOBOSZLÓ SE|TOP CHALLENGE I.</t>
  </si>
  <si>
    <t>TOP CHALLENGE I.|BODROGI BAU-SZEGED SQUASH SE II.</t>
  </si>
  <si>
    <t>BODROGI BAU-SZEGED SQUASH SE II.|TOP CHALLENGE I.</t>
  </si>
  <si>
    <t>GEKKÓ|COLOSSEUM I.</t>
  </si>
  <si>
    <t>COLOSSEUM I.|GEKKÓ</t>
  </si>
  <si>
    <t>GEKKÓ|PÉCSI FALLABDA SE I.</t>
  </si>
  <si>
    <t>PÉCSI FALLABDA SE I.|GEKKÓ</t>
  </si>
  <si>
    <t>GEKKÓ|GO AHEAD I.</t>
  </si>
  <si>
    <t>GO AHEAD I.|GEKKÓ</t>
  </si>
  <si>
    <t>GEKKÓ|SMAFC I.</t>
  </si>
  <si>
    <t>SMAFC I.|GEKKÓ</t>
  </si>
  <si>
    <t>GEKKÓ|HAJDÚSZOBOSZLÓ SE</t>
  </si>
  <si>
    <t>HAJDÚSZOBOSZLÓ SE|GEKKÓ</t>
  </si>
  <si>
    <t>GEKKÓ|BODROGI BAU-SZEGED SQUASH SE II.</t>
  </si>
  <si>
    <t>BODROGI BAU-SZEGED SQUASH SE II.|GEKKÓ</t>
  </si>
  <si>
    <t>COLOSSEUM I.|PÉCSI FALLABDA SE I.</t>
  </si>
  <si>
    <t>PÉCSI FALLABDA SE I.|COLOSSEUM I.</t>
  </si>
  <si>
    <t>COLOSSEUM I.|GO AHEAD I.</t>
  </si>
  <si>
    <t>GO AHEAD I.|COLOSSEUM I.</t>
  </si>
  <si>
    <t>COLOSSEUM I.|SMAFC I.</t>
  </si>
  <si>
    <t>SMAFC I.|COLOSSEUM I.</t>
  </si>
  <si>
    <t>COLOSSEUM I.|HAJDÚSZOBOSZLÓ SE</t>
  </si>
  <si>
    <t>HAJDÚSZOBOSZLÓ SE|COLOSSEUM I.</t>
  </si>
  <si>
    <t>COLOSSEUM I.|BODROGI BAU-SZEGED SQUASH SE II.</t>
  </si>
  <si>
    <t>BODROGI BAU-SZEGED SQUASH SE II.|COLOSSEUM I.</t>
  </si>
  <si>
    <t>PÉCSI FALLABDA SE I.|GO AHEAD I.</t>
  </si>
  <si>
    <t>GO AHEAD I.|PÉCSI FALLABDA SE I.</t>
  </si>
  <si>
    <t>PÉCSI FALLABDA SE I.|SMAFC I.</t>
  </si>
  <si>
    <t>SMAFC I.|PÉCSI FALLABDA SE I.</t>
  </si>
  <si>
    <t>PÉCSI FALLABDA SE I.|HAJDÚSZOBOSZLÓ SE</t>
  </si>
  <si>
    <t>HAJDÚSZOBOSZLÓ SE|PÉCSI FALLABDA SE I.</t>
  </si>
  <si>
    <t>PÉCSI FALLABDA SE I.|BODROGI BAU-SZEGED SQUASH SE II.</t>
  </si>
  <si>
    <t>BODROGI BAU-SZEGED SQUASH SE II.|PÉCSI FALLABDA SE I.</t>
  </si>
  <si>
    <t>GO AHEAD I.|SMAFC I.</t>
  </si>
  <si>
    <t>SMAFC I.|GO AHEAD I.</t>
  </si>
  <si>
    <t>GO AHEAD I.|HAJDÚSZOBOSZLÓ SE</t>
  </si>
  <si>
    <t>HAJDÚSZOBOSZLÓ SE|GO AHEAD I.</t>
  </si>
  <si>
    <t>GO AHEAD I.|BODROGI BAU-SZEGED SQUASH SE II.</t>
  </si>
  <si>
    <t>BODROGI BAU-SZEGED SQUASH SE II.|GO AHEAD I.</t>
  </si>
  <si>
    <t>SMAFC I.|HAJDÚSZOBOSZLÓ SE</t>
  </si>
  <si>
    <t>HAJDÚSZOBOSZLÓ SE|SMAFC I.</t>
  </si>
  <si>
    <t>SMAFC I.|BODROGI BAU-SZEGED SQUASH SE II.</t>
  </si>
  <si>
    <t>BODROGI BAU-SZEGED SQUASH SE II.|SMAFC I.</t>
  </si>
  <si>
    <t>HAJDÚSZOBOSZLÓ SE|BODROGI BAU-SZEGED SQUASH SE II.</t>
  </si>
  <si>
    <t>BODROGI BAU-SZEGED SQUASH SE II.|HAJDÚSZOBOSZLÓ SE</t>
  </si>
  <si>
    <t>Lengyel Péter</t>
  </si>
  <si>
    <t>Haskó Zsombor</t>
  </si>
  <si>
    <t>Ifj. Lázár Béla</t>
  </si>
  <si>
    <t>Maróti László</t>
  </si>
  <si>
    <t>Tamásy Ábel</t>
  </si>
  <si>
    <t>Matuszka Marcell</t>
  </si>
  <si>
    <t>Karnauf Tamás</t>
  </si>
  <si>
    <t>Garab Ábel</t>
  </si>
  <si>
    <t>Balázs Erik</t>
  </si>
  <si>
    <t>Ruzsicska Soma</t>
  </si>
  <si>
    <t>Németh Dávid</t>
  </si>
  <si>
    <t>Sáli Máté</t>
  </si>
  <si>
    <t>Tremmel Gábor</t>
  </si>
  <si>
    <t>ifj. Lázár Béla</t>
  </si>
  <si>
    <t>Dr. Csaba Gergely</t>
  </si>
  <si>
    <t>Nagyiványi György</t>
  </si>
  <si>
    <t>Mihály László</t>
  </si>
  <si>
    <t>Pásztor Gergely</t>
  </si>
  <si>
    <t>Dr. Padányi Boldizsár</t>
  </si>
  <si>
    <t>Mannheim Martim</t>
  </si>
  <si>
    <t>Szederkényi Dániel</t>
  </si>
  <si>
    <t>Végh Benedek</t>
  </si>
  <si>
    <t>Laczikó Krisztián</t>
  </si>
  <si>
    <t>Darányi Ákos</t>
  </si>
  <si>
    <t>Rácz Gergely</t>
  </si>
  <si>
    <t>Darányi Antal</t>
  </si>
  <si>
    <t>Rácz László</t>
  </si>
  <si>
    <t>Gulyás Attila</t>
  </si>
  <si>
    <t>Venczel Miklós</t>
  </si>
  <si>
    <t>Ulics Máté</t>
  </si>
  <si>
    <t>Bartek Bálint</t>
  </si>
  <si>
    <t>Mannheim Martin</t>
  </si>
  <si>
    <t>Rácz Lajos</t>
  </si>
  <si>
    <t>Dr. Csaba György</t>
  </si>
  <si>
    <t>Nagy Norbert</t>
  </si>
  <si>
    <t>Holácsik András</t>
  </si>
  <si>
    <t>Verebes Gyula</t>
  </si>
  <si>
    <t>Őrfi Péter</t>
  </si>
  <si>
    <t>Horváth István</t>
  </si>
  <si>
    <t>Szendrei József</t>
  </si>
  <si>
    <t>Örfi Péter</t>
  </si>
  <si>
    <t>Kovács Brigitta</t>
  </si>
  <si>
    <t>Lázár Béla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</si>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</sst>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/>
  </sheetViews>
  <sheetFormatPr defaultRowHeight="14.4" x14ac:dyDescent="0.3"/>
  <cols>
    <col min="1" max="1" width="14.44140625" customWidth="1"/>
    <col min="2" max="16" width="6.88671875" customWidth="1"/>
    <col min="17" max="17" width="8.6640625" customWidth="1"/>
    <col min="18" max="21" width="6.88671875" hidden="1" customWidth="1"/>
    <col min="22" max="22" width="4.109375" customWidth="1"/>
    <col min="23" max="23" width="3.777343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81" t="str">
        <f>IF(cs_1="","",cs_1)</f>
        <v>TOP CHALLENGE I.</v>
      </c>
      <c r="C2" s="82"/>
      <c r="D2" s="77" t="str">
        <f>IF(cs_2="","",cs_2)</f>
        <v>GEKKÓ</v>
      </c>
      <c r="E2" s="83"/>
      <c r="F2" s="77" t="str">
        <f>IF(cs_3="","",cs_3)</f>
        <v>COLOSSEUM I.</v>
      </c>
      <c r="G2" s="83"/>
      <c r="H2" s="77" t="str">
        <f>IF(cs_4="","",cs_4)</f>
        <v>PÉCSI FALLABDA SE I.</v>
      </c>
      <c r="I2" s="83"/>
      <c r="J2" s="77" t="str">
        <f>IF(cs_5="","",cs_5)</f>
        <v>GO AHEAD I.</v>
      </c>
      <c r="K2" s="83"/>
      <c r="L2" s="77" t="str">
        <f>IF(cs_6="","",cs_6)</f>
        <v>SMAFC I.</v>
      </c>
      <c r="M2" s="83"/>
      <c r="N2" s="77" t="str">
        <f>IF(cs_7="","",cs_7)</f>
        <v>HAJDÚSZOBOSZLÓ SE</v>
      </c>
      <c r="O2" s="86"/>
      <c r="P2" s="81" t="str">
        <f>IF(cs_8="","",cs_8)</f>
        <v>BODROGI BAU-SZEGED SQUASH SE II.</v>
      </c>
      <c r="Q2" s="87"/>
      <c r="R2" s="88" t="str">
        <f>IF(cs_9="","",cs_9)</f>
        <v/>
      </c>
      <c r="S2" s="83"/>
      <c r="T2" s="77" t="str">
        <f>IF(cs_10="","",cs_10)</f>
        <v/>
      </c>
      <c r="U2" s="78"/>
    </row>
    <row r="3" spans="1:27" ht="17.25" customHeight="1" x14ac:dyDescent="0.3">
      <c r="A3" s="79" t="str">
        <f>IF(cs_1="","",cs_1)</f>
        <v>TOP CHALLENGE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 t="str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/>
      </c>
      <c r="I3" s="4" t="str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/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1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3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1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3</v>
      </c>
      <c r="R3" s="66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0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 t="str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/>
      </c>
      <c r="I4" s="21" t="str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/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4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9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4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11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4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9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84" t="str">
        <f>IF(cs_2="","",cs_2)</f>
        <v>GEKKÓ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70"/>
      <c r="E5" s="70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2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2</v>
      </c>
      <c r="L5" s="3" t="str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/>
      </c>
      <c r="M5" s="4" t="str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/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66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HAJDÚSZOBOSZLÓ SE</v>
      </c>
      <c r="AA5" s="17">
        <f>IF(Y5="","",_xlfn.XLOOKUP(Z5,'Csapatok'!A:A,'Csapatok'!B:B))</f>
        <v>8</v>
      </c>
    </row>
    <row r="6" spans="1:27" ht="17.25" customHeight="1" x14ac:dyDescent="0.3">
      <c r="A6" s="85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70"/>
      <c r="E6" s="70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6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10</v>
      </c>
      <c r="L6" s="20" t="str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/>
      </c>
      <c r="M6" s="21" t="str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/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6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6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10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BODROGI BAU-SZEGED SQUASH SE II.</v>
      </c>
      <c r="AA6" s="17">
        <f>IF(Y6="","",_xlfn.XLOOKUP(Z6,'Csapatok'!A:A,'Csapatok'!B:B))</f>
        <v>8</v>
      </c>
    </row>
    <row r="7" spans="1:27" ht="17.25" customHeight="1" x14ac:dyDescent="0.3">
      <c r="A7" s="79" t="str">
        <f>IF(cs_3="","",cs_3)</f>
        <v>COLOSSEUM I.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70"/>
      <c r="G7" s="70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2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2</v>
      </c>
      <c r="R7" s="66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SMAFC I.</v>
      </c>
      <c r="AA7" s="17">
        <f>IF(Y7="","",_xlfn.XLOOKUP(Z7,'Csapatok'!A:A,'Csapatok'!B:B))</f>
        <v>8</v>
      </c>
    </row>
    <row r="8" spans="1:27" ht="17.25" customHeight="1" x14ac:dyDescent="0.3">
      <c r="A8" s="85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70"/>
      <c r="G8" s="70"/>
      <c r="H8" s="20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21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2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7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8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10</v>
      </c>
      <c r="R8" s="67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COLOSSEUM I.</v>
      </c>
      <c r="AA8" s="17">
        <f>IF(Y8="","",_xlfn.XLOOKUP(Z8,'Csapatok'!A:A,'Csapatok'!B:B))</f>
        <v>4</v>
      </c>
    </row>
    <row r="9" spans="1:27" ht="17.25" customHeight="1" x14ac:dyDescent="0.3">
      <c r="A9" s="79" t="str">
        <f>IF(cs_4="","",cs_4)</f>
        <v>PÉCSI FALLABDA SE I.</v>
      </c>
      <c r="B9" s="3" t="str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/>
      </c>
      <c r="C9" s="4" t="str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/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70"/>
      <c r="I9" s="70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2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2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2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2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5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66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GO AHEAD I.</v>
      </c>
      <c r="AA9" s="17">
        <f>IF(Y9="","",_xlfn.XLOOKUP(Z9,'Csapatok'!A:A,'Csapatok'!B:B))</f>
        <v>4</v>
      </c>
    </row>
    <row r="10" spans="1:27" ht="17.25" customHeight="1" x14ac:dyDescent="0.3">
      <c r="A10" s="85"/>
      <c r="B10" s="20" t="str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/>
      </c>
      <c r="C10" s="21" t="str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/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21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70"/>
      <c r="I10" s="70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6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8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6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6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5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67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GEKKÓ</v>
      </c>
      <c r="AA10" s="17">
        <f>IF(Y10="","",_xlfn.XLOOKUP(Z10,'Csapatok'!A:A,'Csapatok'!B:B))</f>
        <v>2</v>
      </c>
    </row>
    <row r="11" spans="1:27" ht="17.25" customHeight="1" x14ac:dyDescent="0.3">
      <c r="A11" s="79" t="str">
        <f>IF(cs_5="","",cs_5)</f>
        <v>GO AHEAD I.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2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2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4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0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2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2</v>
      </c>
      <c r="J11" s="70"/>
      <c r="K11" s="70"/>
      <c r="L11" s="3" t="str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/>
      </c>
      <c r="M11" s="4" t="str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/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5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66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PÉCSI FALLABDA SE I.</v>
      </c>
      <c r="AA11" s="17">
        <f>IF(Y11="","",_xlfn.XLOOKUP(Z11,'Csapatok'!A:A,'Csapatok'!B:B))</f>
        <v>2</v>
      </c>
    </row>
    <row r="12" spans="1:27" ht="17.25" customHeight="1" x14ac:dyDescent="0.3">
      <c r="A12" s="80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6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10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12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2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6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8</v>
      </c>
      <c r="J12" s="12"/>
      <c r="K12" s="70"/>
      <c r="L12" s="22" t="str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/>
      </c>
      <c r="M12" s="23" t="str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/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4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TOP CHALLENGE I.</v>
      </c>
      <c r="AA12" s="17">
        <f>IF(Y12="","",_xlfn.XLOOKUP(Z12,'Csapatok'!A:A,'Csapatok'!B:B))</f>
        <v>0</v>
      </c>
    </row>
    <row r="13" spans="1:27" ht="17.25" customHeight="1" x14ac:dyDescent="0.3">
      <c r="A13" s="84" t="str">
        <f>IF(cs_6="","",cs_6)</f>
        <v>SMAFC I.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1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3</v>
      </c>
      <c r="D13" s="8" t="str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/>
      </c>
      <c r="E13" s="4" t="str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/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1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3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2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2</v>
      </c>
      <c r="J13" s="3" t="str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/>
      </c>
      <c r="K13" s="4" t="str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/>
      </c>
      <c r="L13" s="70"/>
      <c r="M13" s="70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5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66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5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4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9</v>
      </c>
      <c r="D14" s="28" t="str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/>
      </c>
      <c r="E14" s="21" t="str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/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7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9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6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6</v>
      </c>
      <c r="J14" s="20" t="str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/>
      </c>
      <c r="K14" s="29" t="str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/>
      </c>
      <c r="L14" s="12"/>
      <c r="M14" s="70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4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79" t="str">
        <f>IF(cs_7="","",cs_7)</f>
        <v>HAJDÚSZOBOSZLÓ SE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1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3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2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2</v>
      </c>
      <c r="F15" s="3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4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70"/>
      <c r="O15" s="70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5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66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5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4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11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6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9</v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4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10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70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5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79" t="str">
        <f>IF(cs_8="","",cs_8)</f>
        <v>BODROGI BAU-SZEGED SQUASH SE 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1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3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2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2</v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70"/>
      <c r="Q17" s="6"/>
      <c r="R17" s="66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91"/>
      <c r="B18" s="3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4</v>
      </c>
      <c r="C18" s="3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9</v>
      </c>
      <c r="D18" s="3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6</v>
      </c>
      <c r="E18" s="3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10</v>
      </c>
      <c r="F18" s="3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8</v>
      </c>
      <c r="G18" s="3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10</v>
      </c>
      <c r="H18" s="3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3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3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3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3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3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3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34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4" t="str">
        <f>IF(cs_9="","",cs_9)</f>
        <v/>
      </c>
      <c r="B19" s="68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69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68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69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68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69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68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69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68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69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68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69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68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69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68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69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0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90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topLeftCell="C1" workbookViewId="0">
      <selection activeCell="D33" sqref="D33"/>
    </sheetView>
  </sheetViews>
  <sheetFormatPr defaultRowHeight="14.4" x14ac:dyDescent="0.3"/>
  <cols>
    <col min="1" max="2" width="50.88671875" hidden="1" customWidth="1"/>
    <col min="3" max="3" width="18.6640625" style="73" bestFit="1" customWidth="1"/>
    <col min="4" max="4" width="32" style="73" bestFit="1" customWidth="1"/>
    <col min="5" max="5" width="6.44140625" style="73" bestFit="1" customWidth="1"/>
    <col min="6" max="6" width="14" style="73" bestFit="1" customWidth="1"/>
    <col min="7" max="7" width="14.77734375" style="73" bestFit="1" customWidth="1"/>
    <col min="8" max="11" width="12.6640625" style="73" bestFit="1" customWidth="1"/>
    <col min="12" max="12" width="10.33203125" style="73" customWidth="1"/>
    <col min="13" max="13" width="22.21875" style="73" customWidth="1"/>
    <col min="14" max="14" width="16.88671875" style="73" bestFit="1" customWidth="1"/>
    <col min="15" max="17" width="17.109375" style="73" bestFit="1" customWidth="1"/>
    <col min="18" max="18" width="12.5546875" style="73" bestFit="1" customWidth="1"/>
    <col min="19" max="19" width="7.88671875" style="73" bestFit="1" customWidth="1"/>
    <col min="20" max="20" width="8.6640625" style="73" bestFit="1" customWidth="1"/>
    <col min="21" max="16384" width="8.88671875" style="73"/>
  </cols>
  <sheetData>
    <row r="1" spans="1:13" ht="43.2" x14ac:dyDescent="0.3">
      <c r="A1" t="s">
        <v>6</v>
      </c>
      <c r="B1" t="s">
        <v>7</v>
      </c>
      <c r="C1" s="71" t="s">
        <v>0</v>
      </c>
      <c r="D1" s="72" t="s">
        <v>1</v>
      </c>
      <c r="E1" s="71" t="s">
        <v>135</v>
      </c>
      <c r="F1" s="71" t="s">
        <v>9</v>
      </c>
      <c r="G1" s="71" t="s">
        <v>10</v>
      </c>
      <c r="H1" s="71" t="s">
        <v>4</v>
      </c>
      <c r="I1" s="71" t="s">
        <v>5</v>
      </c>
      <c r="J1" s="71" t="s">
        <v>2</v>
      </c>
      <c r="K1" s="71" t="s">
        <v>3</v>
      </c>
      <c r="L1" s="71" t="s">
        <v>11</v>
      </c>
      <c r="M1" s="71" t="s">
        <v>12</v>
      </c>
    </row>
    <row r="2" spans="1:13" customFormat="1" hidden="1" x14ac:dyDescent="0.3">
      <c r="A2" t="s">
        <v>36</v>
      </c>
      <c r="B2" t="s">
        <v>37</v>
      </c>
      <c r="C2" t="s">
        <v>28</v>
      </c>
      <c r="D2" s="1" t="s">
        <v>29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customFormat="1" hidden="1" x14ac:dyDescent="0.3">
      <c r="A3" t="s">
        <v>38</v>
      </c>
      <c r="B3" t="s">
        <v>39</v>
      </c>
      <c r="C3" t="s">
        <v>28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customFormat="1" hidden="1" x14ac:dyDescent="0.3">
      <c r="A4" t="s">
        <v>40</v>
      </c>
      <c r="B4" t="s">
        <v>41</v>
      </c>
      <c r="C4" t="s">
        <v>28</v>
      </c>
      <c r="D4" s="1" t="s">
        <v>31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customFormat="1" hidden="1" x14ac:dyDescent="0.3">
      <c r="A5" t="s">
        <v>42</v>
      </c>
      <c r="B5" t="s">
        <v>43</v>
      </c>
      <c r="C5" t="s">
        <v>28</v>
      </c>
      <c r="D5" s="1" t="s">
        <v>32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3">
      <c r="A6" t="s">
        <v>44</v>
      </c>
      <c r="B6" t="s">
        <v>45</v>
      </c>
      <c r="C6" s="73" t="s">
        <v>28</v>
      </c>
      <c r="D6" s="74" t="s">
        <v>33</v>
      </c>
      <c r="E6" s="75">
        <v>1</v>
      </c>
      <c r="F6" s="76">
        <v>1</v>
      </c>
      <c r="G6" s="76">
        <v>3</v>
      </c>
      <c r="H6" s="76">
        <v>4</v>
      </c>
      <c r="I6" s="76">
        <v>9</v>
      </c>
      <c r="J6" s="76">
        <v>86</v>
      </c>
      <c r="K6" s="76">
        <v>128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x14ac:dyDescent="0.3">
      <c r="A7" t="s">
        <v>46</v>
      </c>
      <c r="B7" t="s">
        <v>47</v>
      </c>
      <c r="C7" s="73" t="s">
        <v>28</v>
      </c>
      <c r="D7" s="74" t="s">
        <v>34</v>
      </c>
      <c r="E7" s="75">
        <v>1</v>
      </c>
      <c r="F7" s="76">
        <v>1</v>
      </c>
      <c r="G7" s="76">
        <v>3</v>
      </c>
      <c r="H7" s="76">
        <v>4</v>
      </c>
      <c r="I7" s="76">
        <v>11</v>
      </c>
      <c r="J7" s="76">
        <v>108</v>
      </c>
      <c r="K7" s="76">
        <v>151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x14ac:dyDescent="0.3">
      <c r="A8" t="s">
        <v>48</v>
      </c>
      <c r="B8" t="s">
        <v>49</v>
      </c>
      <c r="C8" s="73" t="s">
        <v>28</v>
      </c>
      <c r="D8" s="74" t="s">
        <v>35</v>
      </c>
      <c r="E8" s="75">
        <v>1</v>
      </c>
      <c r="F8" s="76">
        <v>1</v>
      </c>
      <c r="G8" s="76">
        <v>3</v>
      </c>
      <c r="H8" s="76">
        <v>4</v>
      </c>
      <c r="I8" s="76">
        <v>9</v>
      </c>
      <c r="J8" s="76">
        <v>112</v>
      </c>
      <c r="K8" s="76">
        <v>136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customFormat="1" hidden="1" x14ac:dyDescent="0.3">
      <c r="A9" t="s">
        <v>50</v>
      </c>
      <c r="B9" t="s">
        <v>51</v>
      </c>
      <c r="C9" t="s">
        <v>29</v>
      </c>
      <c r="D9" s="1" t="s">
        <v>30</v>
      </c>
      <c r="E9" s="17"/>
      <c r="F9" s="36"/>
      <c r="G9" s="36"/>
      <c r="H9" s="36"/>
      <c r="I9" s="36"/>
      <c r="J9" s="36"/>
      <c r="K9" s="36"/>
      <c r="L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customFormat="1" hidden="1" x14ac:dyDescent="0.3">
      <c r="A10" t="s">
        <v>52</v>
      </c>
      <c r="B10" t="s">
        <v>53</v>
      </c>
      <c r="C10" t="s">
        <v>29</v>
      </c>
      <c r="D10" s="1" t="s">
        <v>31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3">
      <c r="A11" t="s">
        <v>54</v>
      </c>
      <c r="B11" t="s">
        <v>55</v>
      </c>
      <c r="C11" s="73" t="s">
        <v>29</v>
      </c>
      <c r="D11" s="74" t="s">
        <v>32</v>
      </c>
      <c r="E11" s="75">
        <v>1</v>
      </c>
      <c r="F11" s="76">
        <v>2</v>
      </c>
      <c r="G11" s="76">
        <v>2</v>
      </c>
      <c r="H11" s="76">
        <v>6</v>
      </c>
      <c r="I11" s="76">
        <v>10</v>
      </c>
      <c r="J11" s="76">
        <v>116</v>
      </c>
      <c r="K11" s="76">
        <v>147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2" spans="1:13" customFormat="1" hidden="1" x14ac:dyDescent="0.3">
      <c r="A12" t="s">
        <v>56</v>
      </c>
      <c r="B12" t="s">
        <v>57</v>
      </c>
      <c r="C12" t="s">
        <v>29</v>
      </c>
      <c r="D12" s="1" t="s">
        <v>33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3">
      <c r="A13" t="s">
        <v>58</v>
      </c>
      <c r="B13" t="s">
        <v>59</v>
      </c>
      <c r="C13" s="73" t="s">
        <v>29</v>
      </c>
      <c r="D13" s="74" t="s">
        <v>34</v>
      </c>
      <c r="E13" s="75">
        <v>1</v>
      </c>
      <c r="F13" s="76">
        <v>2</v>
      </c>
      <c r="G13" s="76">
        <v>2</v>
      </c>
      <c r="H13" s="76">
        <v>6</v>
      </c>
      <c r="I13" s="76">
        <v>9</v>
      </c>
      <c r="J13" s="76">
        <v>113</v>
      </c>
      <c r="K13" s="76">
        <v>134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4" spans="1:13" x14ac:dyDescent="0.3">
      <c r="A14" t="s">
        <v>60</v>
      </c>
      <c r="B14" t="s">
        <v>61</v>
      </c>
      <c r="C14" s="73" t="s">
        <v>29</v>
      </c>
      <c r="D14" s="74" t="s">
        <v>35</v>
      </c>
      <c r="E14" s="75">
        <v>1</v>
      </c>
      <c r="F14" s="76">
        <v>1</v>
      </c>
      <c r="G14" s="76">
        <v>3</v>
      </c>
      <c r="H14" s="76">
        <v>6</v>
      </c>
      <c r="I14" s="76">
        <v>10</v>
      </c>
      <c r="J14" s="76">
        <v>138</v>
      </c>
      <c r="K14" s="76">
        <v>157</v>
      </c>
      <c r="L1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customFormat="1" hidden="1" x14ac:dyDescent="0.3">
      <c r="A15" t="s">
        <v>62</v>
      </c>
      <c r="B15" t="s">
        <v>63</v>
      </c>
      <c r="C15" t="s">
        <v>30</v>
      </c>
      <c r="D15" s="1" t="s">
        <v>31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3">
      <c r="A16" t="s">
        <v>64</v>
      </c>
      <c r="B16" t="s">
        <v>65</v>
      </c>
      <c r="C16" s="73" t="s">
        <v>30</v>
      </c>
      <c r="D16" s="74" t="s">
        <v>32</v>
      </c>
      <c r="E16" s="75">
        <v>1</v>
      </c>
      <c r="F16" s="76">
        <v>4</v>
      </c>
      <c r="G16" s="76">
        <v>0</v>
      </c>
      <c r="H16" s="76">
        <v>12</v>
      </c>
      <c r="I16" s="76">
        <v>2</v>
      </c>
      <c r="J16" s="76">
        <v>151</v>
      </c>
      <c r="K16" s="76">
        <v>99</v>
      </c>
      <c r="L1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3">
      <c r="A17" t="s">
        <v>66</v>
      </c>
      <c r="B17" t="s">
        <v>67</v>
      </c>
      <c r="C17" s="73" t="s">
        <v>30</v>
      </c>
      <c r="D17" s="74" t="s">
        <v>33</v>
      </c>
      <c r="E17" s="75">
        <v>1</v>
      </c>
      <c r="F17" s="76">
        <v>1</v>
      </c>
      <c r="G17" s="76">
        <v>3</v>
      </c>
      <c r="H17" s="76">
        <v>7</v>
      </c>
      <c r="I17" s="76">
        <v>9</v>
      </c>
      <c r="J17" s="76">
        <v>131</v>
      </c>
      <c r="K17" s="76">
        <v>145</v>
      </c>
      <c r="L1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customFormat="1" hidden="1" x14ac:dyDescent="0.3">
      <c r="A18" t="s">
        <v>68</v>
      </c>
      <c r="B18" t="s">
        <v>69</v>
      </c>
      <c r="C18" t="s">
        <v>30</v>
      </c>
      <c r="D18" s="1" t="s">
        <v>34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3">
      <c r="A19" t="s">
        <v>70</v>
      </c>
      <c r="B19" t="s">
        <v>71</v>
      </c>
      <c r="C19" s="73" t="s">
        <v>30</v>
      </c>
      <c r="D19" s="74" t="s">
        <v>35</v>
      </c>
      <c r="E19" s="75">
        <v>1</v>
      </c>
      <c r="F19" s="76">
        <v>2</v>
      </c>
      <c r="G19" s="76">
        <v>2</v>
      </c>
      <c r="H19" s="76">
        <v>8</v>
      </c>
      <c r="I19" s="76">
        <v>10</v>
      </c>
      <c r="J19" s="76">
        <v>142</v>
      </c>
      <c r="K19" s="76">
        <v>176</v>
      </c>
      <c r="L1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0" spans="1:13" x14ac:dyDescent="0.3">
      <c r="A20" t="s">
        <v>72</v>
      </c>
      <c r="B20" t="s">
        <v>73</v>
      </c>
      <c r="C20" s="73" t="s">
        <v>31</v>
      </c>
      <c r="D20" s="74" t="s">
        <v>32</v>
      </c>
      <c r="E20" s="75">
        <v>1</v>
      </c>
      <c r="F20" s="76">
        <v>2</v>
      </c>
      <c r="G20" s="76">
        <v>2</v>
      </c>
      <c r="H20" s="76">
        <v>6</v>
      </c>
      <c r="I20" s="76">
        <v>8</v>
      </c>
      <c r="J20" s="76">
        <v>109</v>
      </c>
      <c r="K20" s="76">
        <v>121</v>
      </c>
      <c r="L2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1" spans="1:13" x14ac:dyDescent="0.3">
      <c r="A21" t="s">
        <v>74</v>
      </c>
      <c r="B21" t="s">
        <v>75</v>
      </c>
      <c r="C21" s="73" t="s">
        <v>31</v>
      </c>
      <c r="D21" s="74" t="s">
        <v>33</v>
      </c>
      <c r="E21" s="75">
        <v>1</v>
      </c>
      <c r="F21" s="76">
        <v>2</v>
      </c>
      <c r="G21" s="76">
        <v>2</v>
      </c>
      <c r="H21" s="76">
        <v>6</v>
      </c>
      <c r="I21" s="76">
        <v>6</v>
      </c>
      <c r="J21" s="76">
        <v>98</v>
      </c>
      <c r="K21" s="76">
        <v>102</v>
      </c>
      <c r="L2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2" spans="1:13" x14ac:dyDescent="0.3">
      <c r="A22" t="s">
        <v>76</v>
      </c>
      <c r="B22" t="s">
        <v>77</v>
      </c>
      <c r="C22" s="73" t="s">
        <v>31</v>
      </c>
      <c r="D22" s="74" t="s">
        <v>34</v>
      </c>
      <c r="E22" s="75">
        <v>1</v>
      </c>
      <c r="F22" s="76">
        <v>1</v>
      </c>
      <c r="G22" s="76">
        <v>3</v>
      </c>
      <c r="H22" s="76">
        <v>4</v>
      </c>
      <c r="I22" s="76">
        <v>10</v>
      </c>
      <c r="J22" s="76">
        <v>97</v>
      </c>
      <c r="K22" s="76">
        <v>140</v>
      </c>
      <c r="L2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customFormat="1" hidden="1" x14ac:dyDescent="0.3">
      <c r="A23" t="s">
        <v>78</v>
      </c>
      <c r="B23" t="s">
        <v>79</v>
      </c>
      <c r="C23" t="s">
        <v>31</v>
      </c>
      <c r="D23" s="1" t="s">
        <v>35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customFormat="1" hidden="1" x14ac:dyDescent="0.3">
      <c r="A24" t="s">
        <v>80</v>
      </c>
      <c r="B24" t="s">
        <v>81</v>
      </c>
      <c r="C24" t="s">
        <v>32</v>
      </c>
      <c r="D24" s="1" t="s">
        <v>33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customFormat="1" hidden="1" x14ac:dyDescent="0.3">
      <c r="A25" t="s">
        <v>82</v>
      </c>
      <c r="B25" t="s">
        <v>83</v>
      </c>
      <c r="C25" t="s">
        <v>32</v>
      </c>
      <c r="D25" s="1" t="s">
        <v>34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customFormat="1" hidden="1" x14ac:dyDescent="0.3">
      <c r="A26" t="s">
        <v>84</v>
      </c>
      <c r="B26" t="s">
        <v>85</v>
      </c>
      <c r="C26" t="s">
        <v>32</v>
      </c>
      <c r="D26" s="1" t="s">
        <v>35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customFormat="1" hidden="1" x14ac:dyDescent="0.3">
      <c r="A27" t="s">
        <v>86</v>
      </c>
      <c r="B27" t="s">
        <v>87</v>
      </c>
      <c r="C27" t="s">
        <v>33</v>
      </c>
      <c r="D27" s="1" t="s">
        <v>34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customFormat="1" hidden="1" x14ac:dyDescent="0.3">
      <c r="A28" t="s">
        <v>88</v>
      </c>
      <c r="B28" t="s">
        <v>89</v>
      </c>
      <c r="C28" t="s">
        <v>33</v>
      </c>
      <c r="D28" s="1" t="s">
        <v>35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customFormat="1" hidden="1" x14ac:dyDescent="0.3">
      <c r="A29" t="s">
        <v>90</v>
      </c>
      <c r="B29" t="s">
        <v>91</v>
      </c>
      <c r="C29" t="s">
        <v>34</v>
      </c>
      <c r="D29" s="1" t="s">
        <v>35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9" sqref="A9"/>
    </sheetView>
  </sheetViews>
  <sheetFormatPr defaultRowHeight="14.4" x14ac:dyDescent="0.3"/>
  <cols>
    <col min="1" max="1" width="32.2187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0</v>
      </c>
      <c r="C2">
        <f>SUMIF('Mérkőzések | eredmények'!$C:$C,cs_1,'Mérkőzések | eredmények'!F:F)+SUMIF('Mérkőzések | eredmények'!$D:$D,cs_1,'Mérkőzések | eredmények'!G:G)</f>
        <v>3</v>
      </c>
      <c r="D2">
        <f>SUMIF('Mérkőzések | eredmények'!$C:$C,cs_1,'Mérkőzések | eredmények'!H:H)+SUMIF('Mérkőzések | eredmények'!$D:$D,cs_1,'Mérkőzések | eredmények'!I:I)</f>
        <v>12</v>
      </c>
      <c r="E2">
        <f>SUMIF('Mérkőzések | eredmények'!$C:$C,cs_1,'Mérkőzések | eredmények'!J:J)+SUMIF('Mérkőzések | eredmények'!$D:$D,cs_1,'Mérkőzések | eredmények'!K:K)</f>
        <v>306</v>
      </c>
      <c r="F2">
        <f>VALUE(Csapatok[[#This Row],[Pontok]]&amp;Csapatok[[#This Row],[Nyert Mérkőzés]]&amp;Csapatok[[#This Row],[Nyert szettek]]&amp;Csapatok[[#This Row],[Szerzett pont]])</f>
        <v>312306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2</v>
      </c>
      <c r="C3">
        <f>SUMIF('Mérkőzések | eredmények'!$C:$C,cs_2,'Mérkőzések | eredmények'!F:F)+SUMIF('Mérkőzések | eredmények'!$D:$D,cs_2,'Mérkőzések | eredmények'!G:G)</f>
        <v>5</v>
      </c>
      <c r="D3">
        <f>SUMIF('Mérkőzések | eredmények'!$C:$C,cs_2,'Mérkőzések | eredmények'!H:H)+SUMIF('Mérkőzések | eredmények'!$D:$D,cs_2,'Mérkőzések | eredmények'!I:I)</f>
        <v>18</v>
      </c>
      <c r="E3">
        <f>SUMIF('Mérkőzések | eredmények'!$C:$C,cs_2,'Mérkőzések | eredmények'!J:J)+SUMIF('Mérkőzések | eredmények'!$D:$D,cs_2,'Mérkőzések | eredmények'!K:K)</f>
        <v>367</v>
      </c>
      <c r="F3">
        <f>VALUE(Csapatok[[#This Row],[Pontok]]&amp;Csapatok[[#This Row],[Nyert Mérkőzés]]&amp;Csapatok[[#This Row],[Nyert szettek]]&amp;Csapatok[[#This Row],[Szerzett pont]])</f>
        <v>2518367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4</v>
      </c>
      <c r="C4">
        <f>SUMIF('Mérkőzések | eredmények'!$C:$C,cs_3,'Mérkőzések | eredmények'!F:F)+SUMIF('Mérkőzések | eredmények'!$D:$D,cs_3,'Mérkőzések | eredmények'!G:G)</f>
        <v>7</v>
      </c>
      <c r="D4">
        <f>SUMIF('Mérkőzések | eredmények'!$C:$C,cs_3,'Mérkőzések | eredmények'!H:H)+SUMIF('Mérkőzések | eredmények'!$D:$D,cs_3,'Mérkőzések | eredmények'!I:I)</f>
        <v>27</v>
      </c>
      <c r="E4">
        <f>SUMIF('Mérkőzések | eredmények'!$C:$C,cs_3,'Mérkőzések | eredmények'!J:J)+SUMIF('Mérkőzések | eredmények'!$D:$D,cs_3,'Mérkőzések | eredmények'!K:K)</f>
        <v>424</v>
      </c>
      <c r="F4">
        <f>VALUE(Csapatok[[#This Row],[Pontok]]&amp;Csapatok[[#This Row],[Nyert Mérkőzés]]&amp;Csapatok[[#This Row],[Nyert szettek]]&amp;Csapatok[[#This Row],[Szerzett pont]])</f>
        <v>4727424</v>
      </c>
    </row>
    <row r="5" spans="1:6" x14ac:dyDescent="0.3">
      <c r="A5" t="s">
        <v>31</v>
      </c>
      <c r="B5">
        <f>SUMIF('Mérkőzések | eredmények'!C:C,cs_4,'Mérkőzések | eredmények'!L:L)+SUMIF('Mérkőzések | eredmények'!D:D,cs_4,'Mérkőzések | eredmények'!M:M)</f>
        <v>2</v>
      </c>
      <c r="C5">
        <f>SUMIF('Mérkőzések | eredmények'!$C:$C,cs_4,'Mérkőzések | eredmények'!F:F)+SUMIF('Mérkőzések | eredmények'!$D:$D,cs_4,'Mérkőzések | eredmények'!G:G)</f>
        <v>5</v>
      </c>
      <c r="D5">
        <f>SUMIF('Mérkőzések | eredmények'!$C:$C,cs_4,'Mérkőzések | eredmények'!H:H)+SUMIF('Mérkőzések | eredmények'!$D:$D,cs_4,'Mérkőzések | eredmények'!I:I)</f>
        <v>16</v>
      </c>
      <c r="E5">
        <f>SUMIF('Mérkőzések | eredmények'!$C:$C,cs_4,'Mérkőzések | eredmények'!J:J)+SUMIF('Mérkőzések | eredmények'!$D:$D,cs_4,'Mérkőzések | eredmények'!K:K)</f>
        <v>304</v>
      </c>
      <c r="F5">
        <f>VALUE(Csapatok[[#This Row],[Pontok]]&amp;Csapatok[[#This Row],[Nyert Mérkőzés]]&amp;Csapatok[[#This Row],[Nyert szettek]]&amp;Csapatok[[#This Row],[Szerzett pont]])</f>
        <v>2516304</v>
      </c>
    </row>
    <row r="6" spans="1:6" x14ac:dyDescent="0.3">
      <c r="A6" t="s">
        <v>32</v>
      </c>
      <c r="B6">
        <f>SUMIF('Mérkőzések | eredmények'!C:C,cs_5,'Mérkőzések | eredmények'!L:L)+SUMIF('Mérkőzések | eredmények'!D:D,cs_5,'Mérkőzések | eredmények'!M:M)</f>
        <v>4</v>
      </c>
      <c r="C6">
        <f>SUMIF('Mérkőzések | eredmények'!$C:$C,cs_5,'Mérkőzések | eredmények'!F:F)+SUMIF('Mérkőzések | eredmények'!$D:$D,cs_5,'Mérkőzések | eredmények'!G:G)</f>
        <v>4</v>
      </c>
      <c r="D6">
        <f>SUMIF('Mérkőzések | eredmények'!$C:$C,cs_5,'Mérkőzések | eredmények'!H:H)+SUMIF('Mérkőzések | eredmények'!$D:$D,cs_5,'Mérkőzések | eredmények'!I:I)</f>
        <v>20</v>
      </c>
      <c r="E6">
        <f>SUMIF('Mérkőzések | eredmények'!$C:$C,cs_5,'Mérkőzések | eredmények'!J:J)+SUMIF('Mérkőzések | eredmények'!$D:$D,cs_5,'Mérkőzések | eredmények'!K:K)</f>
        <v>367</v>
      </c>
      <c r="F6">
        <f>VALUE(Csapatok[[#This Row],[Pontok]]&amp;Csapatok[[#This Row],[Nyert Mérkőzés]]&amp;Csapatok[[#This Row],[Nyert szettek]]&amp;Csapatok[[#This Row],[Szerzett pont]])</f>
        <v>4420367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8</v>
      </c>
      <c r="C7">
        <f>SUMIF('Mérkőzések | eredmények'!$C:$C,cs_6,'Mérkőzések | eredmények'!F:F)+SUMIF('Mérkőzések | eredmények'!$D:$D,cs_6,'Mérkőzések | eredmények'!G:G)</f>
        <v>8</v>
      </c>
      <c r="D7">
        <f>SUMIF('Mérkőzések | eredmények'!$C:$C,cs_6,'Mérkőzések | eredmények'!H:H)+SUMIF('Mérkőzések | eredmények'!$D:$D,cs_6,'Mérkőzések | eredmények'!I:I)</f>
        <v>24</v>
      </c>
      <c r="E7">
        <f>SUMIF('Mérkőzések | eredmények'!$C:$C,cs_6,'Mérkőzések | eredmények'!J:J)+SUMIF('Mérkőzések | eredmények'!$D:$D,cs_6,'Mérkőzések | eredmények'!K:K)</f>
        <v>375</v>
      </c>
      <c r="F7">
        <f>VALUE(Csapatok[[#This Row],[Pontok]]&amp;Csapatok[[#This Row],[Nyert Mérkőzés]]&amp;Csapatok[[#This Row],[Nyert szettek]]&amp;Csapatok[[#This Row],[Szerzett pont]])</f>
        <v>8824375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8</v>
      </c>
      <c r="C8">
        <f>SUMIF('Mérkőzések | eredmények'!$C:$C,cs_7,'Mérkőzések | eredmények'!F:F)+SUMIF('Mérkőzések | eredmények'!$D:$D,cs_7,'Mérkőzések | eredmények'!G:G)</f>
        <v>8</v>
      </c>
      <c r="D8">
        <f>SUMIF('Mérkőzések | eredmények'!$C:$C,cs_7,'Mérkőzések | eredmények'!H:H)+SUMIF('Mérkőzések | eredmények'!$D:$D,cs_7,'Mérkőzések | eredmények'!I:I)</f>
        <v>30</v>
      </c>
      <c r="E8">
        <f>SUMIF('Mérkőzések | eredmények'!$C:$C,cs_7,'Mérkőzések | eredmények'!J:J)+SUMIF('Mérkőzések | eredmények'!$D:$D,cs_7,'Mérkőzések | eredmények'!K:K)</f>
        <v>425</v>
      </c>
      <c r="F8">
        <f>VALUE(Csapatok[[#This Row],[Pontok]]&amp;Csapatok[[#This Row],[Nyert Mérkőzés]]&amp;Csapatok[[#This Row],[Nyert szettek]]&amp;Csapatok[[#This Row],[Szerzett pont]])</f>
        <v>8830425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8</v>
      </c>
      <c r="C9">
        <f>SUMIF('Mérkőzések | eredmények'!$C:$C,cs_8,'Mérkőzések | eredmények'!F:F)+SUMIF('Mérkőzések | eredmények'!$D:$D,cs_8,'Mérkőzések | eredmények'!G:G)</f>
        <v>8</v>
      </c>
      <c r="D9">
        <f>SUMIF('Mérkőzések | eredmények'!$C:$C,cs_8,'Mérkőzések | eredmények'!H:H)+SUMIF('Mérkőzések | eredmények'!$D:$D,cs_8,'Mérkőzések | eredmények'!I:I)</f>
        <v>29</v>
      </c>
      <c r="E9">
        <f>SUMIF('Mérkőzések | eredmények'!$C:$C,cs_8,'Mérkőzések | eredmények'!J:J)+SUMIF('Mérkőzések | eredmények'!$D:$D,cs_8,'Mérkőzések | eredmények'!K:K)</f>
        <v>469</v>
      </c>
      <c r="F9">
        <f>VALUE(Csapatok[[#This Row],[Pontok]]&amp;Csapatok[[#This Row],[Nyert Mérkőzés]]&amp;Csapatok[[#This Row],[Nyert szettek]]&amp;Csapatok[[#This Row],[Szerzett pont]])</f>
        <v>8829469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68" zoomScaleNormal="70" workbookViewId="0">
      <selection activeCell="F77" sqref="F77"/>
    </sheetView>
  </sheetViews>
  <sheetFormatPr defaultRowHeight="14.4" x14ac:dyDescent="0.3"/>
  <cols>
    <col min="1" max="1" width="16.88671875" hidden="1" customWidth="1"/>
    <col min="2" max="2" width="42.33203125" style="62" customWidth="1"/>
    <col min="3" max="3" width="9.109375" customWidth="1"/>
    <col min="4" max="4" width="44.1093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>COLOSSEUM I.|BODROGI BAU-SZEGED SQUASH SE II.</v>
      </c>
      <c r="B2" s="52" t="s">
        <v>30</v>
      </c>
      <c r="C2" s="53" t="s">
        <v>21</v>
      </c>
      <c r="D2" s="54" t="s">
        <v>35</v>
      </c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2</v>
      </c>
      <c r="R2" s="60">
        <f>IF(O3&lt;P3,1,0)+IF(O4&lt;P4,1,0)+IF(O5&lt;P5,1,0)+IF(O6&lt;P6,1,0)</f>
        <v>2</v>
      </c>
      <c r="S2" s="60">
        <f>SUM(O3:O6)</f>
        <v>8</v>
      </c>
      <c r="T2" s="60">
        <f>SUM(P3:P6)</f>
        <v>10</v>
      </c>
      <c r="U2" s="60">
        <f>SUM(E3:E6,G3:G6,I3:I6,K3:K6,M3:M6)</f>
        <v>142</v>
      </c>
      <c r="V2" s="61">
        <f>SUM(F3:F6,H3:H6,J3:J6,L3:L6,N3:N6)</f>
        <v>176</v>
      </c>
    </row>
    <row r="3" spans="1:22" ht="18" customHeight="1" x14ac:dyDescent="0.35">
      <c r="B3" s="63" t="s">
        <v>92</v>
      </c>
      <c r="C3" s="40">
        <v>4</v>
      </c>
      <c r="D3" s="56" t="s">
        <v>93</v>
      </c>
      <c r="E3" s="49">
        <v>5</v>
      </c>
      <c r="F3" s="44">
        <v>11</v>
      </c>
      <c r="G3" s="49">
        <v>11</v>
      </c>
      <c r="H3" s="44">
        <v>9</v>
      </c>
      <c r="I3" s="43">
        <v>5</v>
      </c>
      <c r="J3" s="44">
        <v>11</v>
      </c>
      <c r="K3" s="49">
        <v>3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customHeight="1" x14ac:dyDescent="0.35">
      <c r="B4" s="64" t="s">
        <v>94</v>
      </c>
      <c r="C4" s="41">
        <v>3</v>
      </c>
      <c r="D4" s="38" t="s">
        <v>95</v>
      </c>
      <c r="E4" s="50">
        <v>11</v>
      </c>
      <c r="F4" s="46">
        <v>7</v>
      </c>
      <c r="G4" s="50">
        <v>8</v>
      </c>
      <c r="H4" s="46">
        <v>11</v>
      </c>
      <c r="I4" s="45">
        <v>10</v>
      </c>
      <c r="J4" s="46">
        <v>12</v>
      </c>
      <c r="K4" s="50">
        <v>12</v>
      </c>
      <c r="L4" s="46">
        <v>10</v>
      </c>
      <c r="M4" s="45">
        <v>11</v>
      </c>
      <c r="N4" s="46">
        <v>8</v>
      </c>
      <c r="O4" s="45">
        <f t="shared" ref="O4:O6" si="0">IF(E4&gt;F4,1,0)+IF(G4&gt;H4,1,0)+IF(I4&gt;J4,1,0)+IF(K4&gt;L4,1,0)+IF(M4&gt;N4,1,0)</f>
        <v>3</v>
      </c>
      <c r="P4" s="46">
        <f t="shared" ref="P4:P6" si="1">IF(E4&lt;F4,1,0)+IF(G4&lt;H4,1,0)+IF(I4&lt;J4,1,0)+IF(K4&lt;L4,1,0)+IF(M4&lt;N4,1,0)</f>
        <v>2</v>
      </c>
    </row>
    <row r="5" spans="1:22" ht="18" customHeight="1" x14ac:dyDescent="0.35">
      <c r="B5" s="64" t="s">
        <v>96</v>
      </c>
      <c r="C5" s="41">
        <v>1</v>
      </c>
      <c r="D5" s="38" t="s">
        <v>97</v>
      </c>
      <c r="E5" s="50">
        <v>6</v>
      </c>
      <c r="F5" s="46">
        <v>11</v>
      </c>
      <c r="G5" s="50">
        <v>3</v>
      </c>
      <c r="H5" s="46">
        <v>11</v>
      </c>
      <c r="I5" s="45">
        <v>11</v>
      </c>
      <c r="J5" s="46">
        <v>8</v>
      </c>
      <c r="K5" s="50">
        <v>0</v>
      </c>
      <c r="L5" s="46">
        <v>11</v>
      </c>
      <c r="M5" s="45"/>
      <c r="N5" s="46"/>
      <c r="O5" s="45">
        <f t="shared" si="0"/>
        <v>1</v>
      </c>
      <c r="P5" s="46">
        <f t="shared" si="1"/>
        <v>3</v>
      </c>
    </row>
    <row r="6" spans="1:22" ht="18" customHeight="1" thickBot="1" x14ac:dyDescent="0.4">
      <c r="B6" s="65" t="s">
        <v>98</v>
      </c>
      <c r="C6" s="42">
        <v>2</v>
      </c>
      <c r="D6" s="39" t="s">
        <v>99</v>
      </c>
      <c r="E6" s="51">
        <v>7</v>
      </c>
      <c r="F6" s="48">
        <v>11</v>
      </c>
      <c r="G6" s="51">
        <v>11</v>
      </c>
      <c r="H6" s="48">
        <v>5</v>
      </c>
      <c r="I6" s="47">
        <v>5</v>
      </c>
      <c r="J6" s="48">
        <v>11</v>
      </c>
      <c r="K6" s="51">
        <v>12</v>
      </c>
      <c r="L6" s="48">
        <v>10</v>
      </c>
      <c r="M6" s="47">
        <v>11</v>
      </c>
      <c r="N6" s="48">
        <v>8</v>
      </c>
      <c r="O6" s="47">
        <f t="shared" si="0"/>
        <v>3</v>
      </c>
      <c r="P6" s="48">
        <f t="shared" si="1"/>
        <v>2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>SMAFC I.|COLOSSEUM I.</v>
      </c>
      <c r="B10" s="52" t="s">
        <v>33</v>
      </c>
      <c r="C10" s="53" t="s">
        <v>21</v>
      </c>
      <c r="D10" s="54" t="s">
        <v>30</v>
      </c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7</v>
      </c>
      <c r="U10" s="60">
        <f>SUM(E11:E14,G11:G14,I11:I14,K11:K14,M11:M14)</f>
        <v>145</v>
      </c>
      <c r="V10" s="61">
        <f>SUM(F11:F14,H11:H14,J11:J14,L11:L14,N11:N14)</f>
        <v>131</v>
      </c>
    </row>
    <row r="11" spans="1:22" ht="18" x14ac:dyDescent="0.35">
      <c r="B11" s="63" t="s">
        <v>100</v>
      </c>
      <c r="C11" s="40">
        <v>4</v>
      </c>
      <c r="D11" s="56" t="s">
        <v>92</v>
      </c>
      <c r="E11" s="49">
        <v>11</v>
      </c>
      <c r="F11" s="44">
        <v>3</v>
      </c>
      <c r="G11" s="49">
        <v>11</v>
      </c>
      <c r="H11" s="44">
        <v>8</v>
      </c>
      <c r="I11" s="43">
        <v>5</v>
      </c>
      <c r="J11" s="44">
        <v>11</v>
      </c>
      <c r="K11" s="49">
        <v>11</v>
      </c>
      <c r="L11" s="44">
        <v>7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64" t="s">
        <v>101</v>
      </c>
      <c r="C12" s="41">
        <v>3</v>
      </c>
      <c r="D12" s="38" t="s">
        <v>102</v>
      </c>
      <c r="E12" s="50">
        <v>3</v>
      </c>
      <c r="F12" s="46">
        <v>11</v>
      </c>
      <c r="G12" s="50">
        <v>5</v>
      </c>
      <c r="H12" s="46">
        <v>11</v>
      </c>
      <c r="I12" s="45">
        <v>6</v>
      </c>
      <c r="J12" s="46">
        <v>11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" x14ac:dyDescent="0.35">
      <c r="B13" s="64" t="s">
        <v>103</v>
      </c>
      <c r="C13" s="41">
        <v>1</v>
      </c>
      <c r="D13" s="38" t="s">
        <v>96</v>
      </c>
      <c r="E13" s="50">
        <v>10</v>
      </c>
      <c r="F13" s="46">
        <v>12</v>
      </c>
      <c r="G13" s="50">
        <v>11</v>
      </c>
      <c r="H13" s="46">
        <v>6</v>
      </c>
      <c r="I13" s="45">
        <v>11</v>
      </c>
      <c r="J13" s="46">
        <v>8</v>
      </c>
      <c r="K13" s="50">
        <v>11</v>
      </c>
      <c r="L13" s="46">
        <v>9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8.600000000000001" thickBot="1" x14ac:dyDescent="0.4">
      <c r="B14" s="65" t="s">
        <v>104</v>
      </c>
      <c r="C14" s="42">
        <v>2</v>
      </c>
      <c r="D14" s="39" t="s">
        <v>105</v>
      </c>
      <c r="E14" s="51">
        <v>9</v>
      </c>
      <c r="F14" s="48">
        <v>11</v>
      </c>
      <c r="G14" s="51">
        <v>8</v>
      </c>
      <c r="H14" s="48">
        <v>11</v>
      </c>
      <c r="I14" s="47">
        <v>11</v>
      </c>
      <c r="J14" s="48">
        <v>5</v>
      </c>
      <c r="K14" s="51">
        <v>11</v>
      </c>
      <c r="L14" s="48">
        <v>3</v>
      </c>
      <c r="M14" s="47">
        <v>11</v>
      </c>
      <c r="N14" s="48">
        <v>4</v>
      </c>
      <c r="O14" s="47">
        <f t="shared" si="2"/>
        <v>3</v>
      </c>
      <c r="P14" s="48">
        <f t="shared" si="3"/>
        <v>2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>PÉCSI FALLABDA SE I.|GO AHEAD I.</v>
      </c>
      <c r="B18" s="52" t="s">
        <v>31</v>
      </c>
      <c r="C18" s="53" t="s">
        <v>21</v>
      </c>
      <c r="D18" s="54" t="s">
        <v>32</v>
      </c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8</v>
      </c>
      <c r="U18" s="60">
        <f>SUM(E19:E22,G19:G22,I19:I22,K19:K22,M19:M22)</f>
        <v>109</v>
      </c>
      <c r="V18" s="61">
        <f>SUM(F19:F22,H19:H22,J19:J22,L19:L22,N19:N22)</f>
        <v>121</v>
      </c>
    </row>
    <row r="19" spans="1:22" ht="18" x14ac:dyDescent="0.35">
      <c r="B19" s="63" t="s">
        <v>106</v>
      </c>
      <c r="C19" s="40">
        <v>4</v>
      </c>
      <c r="D19" s="56" t="s">
        <v>107</v>
      </c>
      <c r="E19" s="49">
        <v>11</v>
      </c>
      <c r="F19" s="44">
        <v>9</v>
      </c>
      <c r="G19" s="49">
        <v>8</v>
      </c>
      <c r="H19" s="44">
        <v>11</v>
      </c>
      <c r="I19" s="43">
        <v>11</v>
      </c>
      <c r="J19" s="44">
        <v>7</v>
      </c>
      <c r="K19" s="49">
        <v>9</v>
      </c>
      <c r="L19" s="44">
        <v>11</v>
      </c>
      <c r="M19" s="43">
        <v>11</v>
      </c>
      <c r="N19" s="44">
        <v>4</v>
      </c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2</v>
      </c>
    </row>
    <row r="20" spans="1:22" ht="18" x14ac:dyDescent="0.35">
      <c r="B20" s="64" t="s">
        <v>108</v>
      </c>
      <c r="C20" s="41">
        <v>3</v>
      </c>
      <c r="D20" s="38" t="s">
        <v>109</v>
      </c>
      <c r="E20" s="50">
        <v>6</v>
      </c>
      <c r="F20" s="46">
        <v>11</v>
      </c>
      <c r="G20" s="50">
        <v>1</v>
      </c>
      <c r="H20" s="46">
        <v>11</v>
      </c>
      <c r="I20" s="45">
        <v>7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64" t="s">
        <v>110</v>
      </c>
      <c r="C21" s="41">
        <v>1</v>
      </c>
      <c r="D21" s="38" t="s">
        <v>111</v>
      </c>
      <c r="E21" s="50">
        <v>4</v>
      </c>
      <c r="F21" s="46">
        <v>11</v>
      </c>
      <c r="G21" s="50">
        <v>6</v>
      </c>
      <c r="H21" s="46">
        <v>11</v>
      </c>
      <c r="I21" s="45">
        <v>2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8.600000000000001" thickBot="1" x14ac:dyDescent="0.4">
      <c r="B22" s="65" t="s">
        <v>112</v>
      </c>
      <c r="C22" s="42">
        <v>2</v>
      </c>
      <c r="D22" s="39" t="s">
        <v>113</v>
      </c>
      <c r="E22" s="51">
        <v>11</v>
      </c>
      <c r="F22" s="48">
        <v>6</v>
      </c>
      <c r="G22" s="51">
        <v>11</v>
      </c>
      <c r="H22" s="48">
        <v>2</v>
      </c>
      <c r="I22" s="47">
        <v>11</v>
      </c>
      <c r="J22" s="48">
        <v>5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>GEKKÓ|HAJDÚSZOBOSZLÓ SE</v>
      </c>
      <c r="B26" s="52" t="s">
        <v>29</v>
      </c>
      <c r="C26" s="53" t="s">
        <v>21</v>
      </c>
      <c r="D26" s="54" t="s">
        <v>34</v>
      </c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2</v>
      </c>
      <c r="R26" s="60">
        <f>IF(O27&lt;P27,1,0)+IF(O28&lt;P28,1,0)+IF(O29&lt;P29,1,0)+IF(O30&lt;P30,1,0)</f>
        <v>2</v>
      </c>
      <c r="S26" s="60">
        <f>SUM(O27:O30)</f>
        <v>6</v>
      </c>
      <c r="T26" s="60">
        <f>SUM(P27:P30)</f>
        <v>9</v>
      </c>
      <c r="U26" s="60">
        <f>SUM(E27:E30,G27:G30,I27:I30,K27:K30,M27:M30)</f>
        <v>113</v>
      </c>
      <c r="V26" s="61">
        <f>SUM(F27:F30,H27:H30,J27:J30,L27:L30,N27:N30)</f>
        <v>134</v>
      </c>
    </row>
    <row r="27" spans="1:22" ht="18" x14ac:dyDescent="0.35">
      <c r="B27" s="63" t="s">
        <v>114</v>
      </c>
      <c r="C27" s="40">
        <v>4</v>
      </c>
      <c r="D27" s="56" t="s">
        <v>115</v>
      </c>
      <c r="E27" s="49">
        <v>4</v>
      </c>
      <c r="F27" s="44">
        <v>11</v>
      </c>
      <c r="G27" s="49">
        <v>11</v>
      </c>
      <c r="H27" s="44">
        <v>5</v>
      </c>
      <c r="I27" s="43">
        <v>11</v>
      </c>
      <c r="J27" s="44">
        <v>8</v>
      </c>
      <c r="K27" s="49">
        <v>11</v>
      </c>
      <c r="L27" s="44">
        <v>1</v>
      </c>
      <c r="M27" s="43"/>
      <c r="N27" s="44"/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1</v>
      </c>
    </row>
    <row r="28" spans="1:22" ht="18" x14ac:dyDescent="0.35">
      <c r="B28" s="64" t="s">
        <v>116</v>
      </c>
      <c r="C28" s="41">
        <v>3</v>
      </c>
      <c r="D28" s="38" t="s">
        <v>117</v>
      </c>
      <c r="E28" s="50">
        <v>11</v>
      </c>
      <c r="F28" s="46">
        <v>7</v>
      </c>
      <c r="G28" s="50">
        <v>9</v>
      </c>
      <c r="H28" s="46">
        <v>11</v>
      </c>
      <c r="I28" s="45">
        <v>11</v>
      </c>
      <c r="J28" s="46">
        <v>8</v>
      </c>
      <c r="K28" s="50">
        <v>8</v>
      </c>
      <c r="L28" s="46">
        <v>11</v>
      </c>
      <c r="M28" s="45">
        <v>11</v>
      </c>
      <c r="N28" s="46">
        <v>5</v>
      </c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2</v>
      </c>
    </row>
    <row r="29" spans="1:22" ht="18" x14ac:dyDescent="0.35">
      <c r="B29" s="64" t="s">
        <v>118</v>
      </c>
      <c r="C29" s="41">
        <v>1</v>
      </c>
      <c r="D29" s="38" t="s">
        <v>119</v>
      </c>
      <c r="E29" s="50">
        <v>5</v>
      </c>
      <c r="F29" s="46">
        <v>11</v>
      </c>
      <c r="G29" s="50">
        <v>1</v>
      </c>
      <c r="H29" s="46">
        <v>11</v>
      </c>
      <c r="I29" s="45">
        <v>2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65" t="s">
        <v>120</v>
      </c>
      <c r="C30" s="42">
        <v>2</v>
      </c>
      <c r="D30" s="39" t="s">
        <v>121</v>
      </c>
      <c r="E30" s="51">
        <v>3</v>
      </c>
      <c r="F30" s="48">
        <v>11</v>
      </c>
      <c r="G30" s="51">
        <v>5</v>
      </c>
      <c r="H30" s="48">
        <v>11</v>
      </c>
      <c r="I30" s="47">
        <v>10</v>
      </c>
      <c r="J30" s="48">
        <v>12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>GO AHEAD I.|GEKKÓ</v>
      </c>
      <c r="B34" s="52" t="s">
        <v>32</v>
      </c>
      <c r="C34" s="53" t="s">
        <v>21</v>
      </c>
      <c r="D34" s="54" t="s">
        <v>29</v>
      </c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2</v>
      </c>
      <c r="R34" s="60">
        <f>IF(O35&lt;P35,1,0)+IF(O36&lt;P36,1,0)+IF(O37&lt;P37,1,0)+IF(O38&lt;P38,1,0)</f>
        <v>2</v>
      </c>
      <c r="S34" s="60">
        <f>SUM(O35:O38)</f>
        <v>10</v>
      </c>
      <c r="T34" s="60">
        <f>SUM(P35:P38)</f>
        <v>6</v>
      </c>
      <c r="U34" s="60">
        <f>SUM(E35:E38,G35:G38,I35:I38,K35:K38,M35:M38)</f>
        <v>147</v>
      </c>
      <c r="V34" s="61">
        <f>SUM(F35:F38,H35:H38,J35:J38,L35:L38,N35:N38)</f>
        <v>116</v>
      </c>
    </row>
    <row r="35" spans="1:22" ht="18" x14ac:dyDescent="0.35">
      <c r="B35" s="63" t="s">
        <v>109</v>
      </c>
      <c r="C35" s="40">
        <v>4</v>
      </c>
      <c r="D35" s="56" t="s">
        <v>114</v>
      </c>
      <c r="E35" s="49">
        <v>11</v>
      </c>
      <c r="F35" s="44">
        <v>4</v>
      </c>
      <c r="G35" s="49">
        <v>11</v>
      </c>
      <c r="H35" s="44">
        <v>6</v>
      </c>
      <c r="I35" s="43">
        <v>11</v>
      </c>
      <c r="J35" s="44">
        <v>5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64" t="s">
        <v>122</v>
      </c>
      <c r="C36" s="41">
        <v>3</v>
      </c>
      <c r="D36" s="38" t="s">
        <v>116</v>
      </c>
      <c r="E36" s="50">
        <v>11</v>
      </c>
      <c r="F36" s="46">
        <v>2</v>
      </c>
      <c r="G36" s="50">
        <v>11</v>
      </c>
      <c r="H36" s="46">
        <v>7</v>
      </c>
      <c r="I36" s="45">
        <v>9</v>
      </c>
      <c r="J36" s="46">
        <v>11</v>
      </c>
      <c r="K36" s="50">
        <v>6</v>
      </c>
      <c r="L36" s="46">
        <v>11</v>
      </c>
      <c r="M36" s="45">
        <v>7</v>
      </c>
      <c r="N36" s="46">
        <v>11</v>
      </c>
      <c r="O36" s="45">
        <f t="shared" ref="O36:O38" si="8">IF(E36&gt;F36,1,0)+IF(G36&gt;H36,1,0)+IF(I36&gt;J36,1,0)+IF(K36&gt;L36,1,0)+IF(M36&gt;N36,1,0)</f>
        <v>2</v>
      </c>
      <c r="P36" s="46">
        <f t="shared" ref="P36:P38" si="9">IF(E36&lt;F36,1,0)+IF(G36&lt;H36,1,0)+IF(I36&lt;J36,1,0)+IF(K36&lt;L36,1,0)+IF(M36&lt;N36,1,0)</f>
        <v>3</v>
      </c>
    </row>
    <row r="37" spans="1:22" ht="18" x14ac:dyDescent="0.35">
      <c r="B37" s="64" t="s">
        <v>123</v>
      </c>
      <c r="C37" s="41">
        <v>1</v>
      </c>
      <c r="D37" s="38" t="s">
        <v>124</v>
      </c>
      <c r="E37" s="50">
        <v>11</v>
      </c>
      <c r="F37" s="46">
        <v>2</v>
      </c>
      <c r="G37" s="50">
        <v>11</v>
      </c>
      <c r="H37" s="46">
        <v>4</v>
      </c>
      <c r="I37" s="45">
        <v>11</v>
      </c>
      <c r="J37" s="46">
        <v>4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65" t="s">
        <v>113</v>
      </c>
      <c r="C38" s="42">
        <v>2</v>
      </c>
      <c r="D38" s="39" t="s">
        <v>120</v>
      </c>
      <c r="E38" s="51">
        <v>11</v>
      </c>
      <c r="F38" s="48">
        <v>8</v>
      </c>
      <c r="G38" s="51">
        <v>11</v>
      </c>
      <c r="H38" s="48">
        <v>8</v>
      </c>
      <c r="I38" s="47">
        <v>5</v>
      </c>
      <c r="J38" s="48">
        <v>11</v>
      </c>
      <c r="K38" s="51">
        <v>5</v>
      </c>
      <c r="L38" s="48">
        <v>11</v>
      </c>
      <c r="M38" s="47">
        <v>5</v>
      </c>
      <c r="N38" s="48">
        <v>11</v>
      </c>
      <c r="O38" s="47">
        <f t="shared" si="8"/>
        <v>2</v>
      </c>
      <c r="P38" s="48">
        <f t="shared" si="9"/>
        <v>3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>PÉCSI FALLABDA SE I.|HAJDÚSZOBOSZLÓ SE</v>
      </c>
      <c r="B42" s="52" t="s">
        <v>31</v>
      </c>
      <c r="C42" s="53" t="s">
        <v>21</v>
      </c>
      <c r="D42" s="54" t="s">
        <v>34</v>
      </c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1</v>
      </c>
      <c r="R42" s="60">
        <f>IF(O43&lt;P43,1,0)+IF(O44&lt;P44,1,0)+IF(O45&lt;P45,1,0)+IF(O46&lt;P46,1,0)</f>
        <v>3</v>
      </c>
      <c r="S42" s="60">
        <f>SUM(O43:O46)</f>
        <v>4</v>
      </c>
      <c r="T42" s="60">
        <f>SUM(P43:P46)</f>
        <v>10</v>
      </c>
      <c r="U42" s="60">
        <f>SUM(E43:E46,G43:G46,I43:I46,K43:K46,M43:M46)</f>
        <v>97</v>
      </c>
      <c r="V42" s="61">
        <f>SUM(F43:F46,H43:H46,J43:J46,L43:L46,N43:N46)</f>
        <v>140</v>
      </c>
    </row>
    <row r="43" spans="1:22" ht="18" x14ac:dyDescent="0.35">
      <c r="B43" s="63" t="s">
        <v>125</v>
      </c>
      <c r="C43" s="40">
        <v>4</v>
      </c>
      <c r="D43" s="56" t="s">
        <v>126</v>
      </c>
      <c r="E43" s="49">
        <v>6</v>
      </c>
      <c r="F43" s="44">
        <v>11</v>
      </c>
      <c r="G43" s="49">
        <v>7</v>
      </c>
      <c r="H43" s="44">
        <v>11</v>
      </c>
      <c r="I43" s="43">
        <v>7</v>
      </c>
      <c r="J43" s="44">
        <v>11</v>
      </c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3</v>
      </c>
    </row>
    <row r="44" spans="1:22" ht="18" x14ac:dyDescent="0.35">
      <c r="B44" s="64" t="s">
        <v>108</v>
      </c>
      <c r="C44" s="41">
        <v>3</v>
      </c>
      <c r="D44" s="38" t="s">
        <v>127</v>
      </c>
      <c r="E44" s="50">
        <v>11</v>
      </c>
      <c r="F44" s="46">
        <v>8</v>
      </c>
      <c r="G44" s="50">
        <v>12</v>
      </c>
      <c r="H44" s="46">
        <v>10</v>
      </c>
      <c r="I44" s="45">
        <v>7</v>
      </c>
      <c r="J44" s="46">
        <v>11</v>
      </c>
      <c r="K44" s="50">
        <v>11</v>
      </c>
      <c r="L44" s="46">
        <v>5</v>
      </c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1</v>
      </c>
    </row>
    <row r="45" spans="1:22" ht="18" x14ac:dyDescent="0.35">
      <c r="B45" s="64" t="s">
        <v>110</v>
      </c>
      <c r="C45" s="41">
        <v>1</v>
      </c>
      <c r="D45" s="38" t="s">
        <v>119</v>
      </c>
      <c r="E45" s="50">
        <v>4</v>
      </c>
      <c r="F45" s="46">
        <v>11</v>
      </c>
      <c r="G45" s="50">
        <v>2</v>
      </c>
      <c r="H45" s="46">
        <v>11</v>
      </c>
      <c r="I45" s="45">
        <v>2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65" t="s">
        <v>112</v>
      </c>
      <c r="C46" s="42">
        <v>2</v>
      </c>
      <c r="D46" s="39" t="s">
        <v>121</v>
      </c>
      <c r="E46" s="51">
        <v>7</v>
      </c>
      <c r="F46" s="48">
        <v>11</v>
      </c>
      <c r="G46" s="51">
        <v>11</v>
      </c>
      <c r="H46" s="48">
        <v>7</v>
      </c>
      <c r="I46" s="47">
        <v>7</v>
      </c>
      <c r="J46" s="48">
        <v>11</v>
      </c>
      <c r="K46" s="51">
        <v>3</v>
      </c>
      <c r="L46" s="48">
        <v>11</v>
      </c>
      <c r="M46" s="47"/>
      <c r="N46" s="48"/>
      <c r="O46" s="47">
        <f t="shared" si="10"/>
        <v>1</v>
      </c>
      <c r="P46" s="48">
        <f t="shared" si="11"/>
        <v>3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>SMAFC I.|TOP CHALLENGE I.</v>
      </c>
      <c r="B50" s="52" t="s">
        <v>33</v>
      </c>
      <c r="C50" s="53" t="s">
        <v>21</v>
      </c>
      <c r="D50" s="54" t="s">
        <v>28</v>
      </c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9</v>
      </c>
      <c r="T50" s="60">
        <f>SUM(P51:P54)</f>
        <v>4</v>
      </c>
      <c r="U50" s="60">
        <f>SUM(E51:E54,G51:G54,I51:I54,K51:K54,M51:M54)</f>
        <v>128</v>
      </c>
      <c r="V50" s="61">
        <f>SUM(F51:F54,H51:H54,J51:J54,L51:L54,N51:N54)</f>
        <v>86</v>
      </c>
    </row>
    <row r="51" spans="1:22" ht="18" x14ac:dyDescent="0.35">
      <c r="B51" s="63" t="s">
        <v>100</v>
      </c>
      <c r="C51" s="40">
        <v>4</v>
      </c>
      <c r="D51" s="56" t="s">
        <v>128</v>
      </c>
      <c r="E51" s="49">
        <v>11</v>
      </c>
      <c r="F51" s="44">
        <v>4</v>
      </c>
      <c r="G51" s="49">
        <v>11</v>
      </c>
      <c r="H51" s="44">
        <v>2</v>
      </c>
      <c r="I51" s="43">
        <v>11</v>
      </c>
      <c r="J51" s="44">
        <v>4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" x14ac:dyDescent="0.35">
      <c r="B52" s="64" t="s">
        <v>101</v>
      </c>
      <c r="C52" s="41">
        <v>3</v>
      </c>
      <c r="D52" s="38" t="s">
        <v>129</v>
      </c>
      <c r="E52" s="50">
        <v>9</v>
      </c>
      <c r="F52" s="46">
        <v>11</v>
      </c>
      <c r="G52" s="50">
        <v>5</v>
      </c>
      <c r="H52" s="46">
        <v>11</v>
      </c>
      <c r="I52" s="45">
        <v>5</v>
      </c>
      <c r="J52" s="46">
        <v>11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" x14ac:dyDescent="0.35">
      <c r="B53" s="64" t="s">
        <v>103</v>
      </c>
      <c r="C53" s="41">
        <v>1</v>
      </c>
      <c r="D53" s="38" t="s">
        <v>130</v>
      </c>
      <c r="E53" s="50">
        <v>11</v>
      </c>
      <c r="F53" s="46">
        <v>3</v>
      </c>
      <c r="G53" s="50">
        <v>11</v>
      </c>
      <c r="H53" s="46">
        <v>3</v>
      </c>
      <c r="I53" s="45">
        <v>11</v>
      </c>
      <c r="J53" s="46">
        <v>7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8.600000000000001" thickBot="1" x14ac:dyDescent="0.4">
      <c r="B54" s="65" t="s">
        <v>104</v>
      </c>
      <c r="C54" s="42">
        <v>2</v>
      </c>
      <c r="D54" s="39" t="s">
        <v>131</v>
      </c>
      <c r="E54" s="51">
        <v>10</v>
      </c>
      <c r="F54" s="48">
        <v>12</v>
      </c>
      <c r="G54" s="51">
        <v>11</v>
      </c>
      <c r="H54" s="48">
        <v>5</v>
      </c>
      <c r="I54" s="47">
        <v>11</v>
      </c>
      <c r="J54" s="48">
        <v>5</v>
      </c>
      <c r="K54" s="51">
        <v>11</v>
      </c>
      <c r="L54" s="48">
        <v>8</v>
      </c>
      <c r="M54" s="47"/>
      <c r="N54" s="48"/>
      <c r="O54" s="47">
        <f t="shared" si="12"/>
        <v>3</v>
      </c>
      <c r="P54" s="48">
        <f t="shared" si="13"/>
        <v>1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>BODROGI BAU-SZEGED SQUASH SE II.|GEKKÓ</v>
      </c>
      <c r="B58" s="52" t="s">
        <v>35</v>
      </c>
      <c r="C58" s="53" t="s">
        <v>21</v>
      </c>
      <c r="D58" s="54" t="s">
        <v>29</v>
      </c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3</v>
      </c>
      <c r="R58" s="60">
        <f>IF(O59&lt;P59,1,0)+IF(O60&lt;P60,1,0)+IF(O61&lt;P61,1,0)+IF(O62&lt;P62,1,0)</f>
        <v>1</v>
      </c>
      <c r="S58" s="60">
        <f>SUM(O59:O62)</f>
        <v>10</v>
      </c>
      <c r="T58" s="60">
        <f>SUM(P59:P62)</f>
        <v>6</v>
      </c>
      <c r="U58" s="60">
        <f>SUM(E59:E62,G59:G62,I59:I62,K59:K62,M59:M62)</f>
        <v>157</v>
      </c>
      <c r="V58" s="61">
        <f>SUM(F59:F62,H59:H62,J59:J62,L59:L62,N59:N62)</f>
        <v>138</v>
      </c>
    </row>
    <row r="59" spans="1:22" ht="18" x14ac:dyDescent="0.35">
      <c r="B59" s="63" t="s">
        <v>93</v>
      </c>
      <c r="C59" s="40">
        <v>4</v>
      </c>
      <c r="D59" s="56" t="s">
        <v>114</v>
      </c>
      <c r="E59" s="49">
        <v>10</v>
      </c>
      <c r="F59" s="44">
        <v>12</v>
      </c>
      <c r="G59" s="49">
        <v>4</v>
      </c>
      <c r="H59" s="44">
        <v>11</v>
      </c>
      <c r="I59" s="43">
        <v>11</v>
      </c>
      <c r="J59" s="44">
        <v>4</v>
      </c>
      <c r="K59" s="49">
        <v>11</v>
      </c>
      <c r="L59" s="44">
        <v>9</v>
      </c>
      <c r="M59" s="43">
        <v>11</v>
      </c>
      <c r="N59" s="44">
        <v>7</v>
      </c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2</v>
      </c>
    </row>
    <row r="60" spans="1:22" ht="18" x14ac:dyDescent="0.35">
      <c r="B60" s="64" t="s">
        <v>95</v>
      </c>
      <c r="C60" s="41">
        <v>3</v>
      </c>
      <c r="D60" s="38" t="s">
        <v>116</v>
      </c>
      <c r="E60" s="50">
        <v>11</v>
      </c>
      <c r="F60" s="46">
        <v>9</v>
      </c>
      <c r="G60" s="50">
        <v>11</v>
      </c>
      <c r="H60" s="46">
        <v>4</v>
      </c>
      <c r="I60" s="45">
        <v>10</v>
      </c>
      <c r="J60" s="46">
        <v>12</v>
      </c>
      <c r="K60" s="50">
        <v>11</v>
      </c>
      <c r="L60" s="46">
        <v>9</v>
      </c>
      <c r="M60" s="45"/>
      <c r="N60" s="46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1</v>
      </c>
    </row>
    <row r="61" spans="1:22" ht="18" x14ac:dyDescent="0.35">
      <c r="B61" s="64" t="s">
        <v>97</v>
      </c>
      <c r="C61" s="41">
        <v>1</v>
      </c>
      <c r="D61" s="38" t="s">
        <v>118</v>
      </c>
      <c r="E61" s="50">
        <v>11</v>
      </c>
      <c r="F61" s="46">
        <v>7</v>
      </c>
      <c r="G61" s="50">
        <v>11</v>
      </c>
      <c r="H61" s="46">
        <v>8</v>
      </c>
      <c r="I61" s="45">
        <v>11</v>
      </c>
      <c r="J61" s="46">
        <v>1</v>
      </c>
      <c r="K61" s="50"/>
      <c r="L61" s="46"/>
      <c r="M61" s="45"/>
      <c r="N61" s="46"/>
      <c r="O61" s="45">
        <f t="shared" si="14"/>
        <v>3</v>
      </c>
      <c r="P61" s="46">
        <f t="shared" si="15"/>
        <v>0</v>
      </c>
    </row>
    <row r="62" spans="1:22" ht="18.600000000000001" thickBot="1" x14ac:dyDescent="0.4">
      <c r="B62" s="65" t="s">
        <v>99</v>
      </c>
      <c r="C62" s="42">
        <v>2</v>
      </c>
      <c r="D62" s="39" t="s">
        <v>120</v>
      </c>
      <c r="E62" s="51">
        <v>6</v>
      </c>
      <c r="F62" s="48">
        <v>11</v>
      </c>
      <c r="G62" s="51">
        <v>6</v>
      </c>
      <c r="H62" s="48">
        <v>11</v>
      </c>
      <c r="I62" s="47">
        <v>14</v>
      </c>
      <c r="J62" s="48">
        <v>12</v>
      </c>
      <c r="K62" s="51">
        <v>8</v>
      </c>
      <c r="L62" s="48">
        <v>11</v>
      </c>
      <c r="M62" s="47"/>
      <c r="N62" s="48"/>
      <c r="O62" s="47">
        <f t="shared" si="14"/>
        <v>1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>TOP CHALLENGE I.|HAJDÚSZOBOSZLÓ SE</v>
      </c>
      <c r="B66" s="52" t="s">
        <v>28</v>
      </c>
      <c r="C66" s="53" t="s">
        <v>21</v>
      </c>
      <c r="D66" s="54" t="s">
        <v>34</v>
      </c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1</v>
      </c>
      <c r="R66" s="60">
        <f>IF(O67&lt;P67,1,0)+IF(O68&lt;P68,1,0)+IF(O69&lt;P69,1,0)+IF(O70&lt;P70,1,0)</f>
        <v>3</v>
      </c>
      <c r="S66" s="60">
        <f>SUM(O67:O70)</f>
        <v>4</v>
      </c>
      <c r="T66" s="60">
        <f>SUM(P67:P70)</f>
        <v>11</v>
      </c>
      <c r="U66" s="60">
        <f>SUM(E67:E70,G67:G70,I67:I70,K67:K70,M67:M70)</f>
        <v>108</v>
      </c>
      <c r="V66" s="61">
        <f>SUM(F67:F70,H67:H70,J67:J70,L67:L70,N67:N70)</f>
        <v>151</v>
      </c>
    </row>
    <row r="67" spans="1:22" ht="18" x14ac:dyDescent="0.35">
      <c r="B67" s="63" t="s">
        <v>128</v>
      </c>
      <c r="C67" s="40">
        <v>4</v>
      </c>
      <c r="D67" s="56" t="s">
        <v>126</v>
      </c>
      <c r="E67" s="49">
        <v>7</v>
      </c>
      <c r="F67" s="44">
        <v>11</v>
      </c>
      <c r="G67" s="49">
        <v>13</v>
      </c>
      <c r="H67" s="44">
        <v>11</v>
      </c>
      <c r="I67" s="43">
        <v>7</v>
      </c>
      <c r="J67" s="44">
        <v>11</v>
      </c>
      <c r="K67" s="49">
        <v>12</v>
      </c>
      <c r="L67" s="44">
        <v>10</v>
      </c>
      <c r="M67" s="43">
        <v>11</v>
      </c>
      <c r="N67" s="44">
        <v>4</v>
      </c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2</v>
      </c>
    </row>
    <row r="68" spans="1:22" ht="18" x14ac:dyDescent="0.35">
      <c r="B68" s="64" t="s">
        <v>132</v>
      </c>
      <c r="C68" s="41">
        <v>3</v>
      </c>
      <c r="D68" s="38" t="s">
        <v>117</v>
      </c>
      <c r="E68" s="50">
        <v>2</v>
      </c>
      <c r="F68" s="46">
        <v>11</v>
      </c>
      <c r="G68" s="50">
        <v>5</v>
      </c>
      <c r="H68" s="46">
        <v>11</v>
      </c>
      <c r="I68" s="45">
        <v>11</v>
      </c>
      <c r="J68" s="46">
        <v>5</v>
      </c>
      <c r="K68" s="50">
        <v>8</v>
      </c>
      <c r="L68" s="46">
        <v>11</v>
      </c>
      <c r="M68" s="45"/>
      <c r="N68" s="46"/>
      <c r="O68" s="45">
        <f t="shared" ref="O68:O70" si="16">IF(E68&gt;F68,1,0)+IF(G68&gt;H68,1,0)+IF(I68&gt;J68,1,0)+IF(K68&gt;L68,1,0)+IF(M68&gt;N68,1,0)</f>
        <v>1</v>
      </c>
      <c r="P68" s="46">
        <f t="shared" ref="P68:P70" si="17">IF(E68&lt;F68,1,0)+IF(G68&lt;H68,1,0)+IF(I68&lt;J68,1,0)+IF(K68&lt;L68,1,0)+IF(M68&lt;N68,1,0)</f>
        <v>3</v>
      </c>
    </row>
    <row r="69" spans="1:22" ht="18" x14ac:dyDescent="0.35">
      <c r="B69" s="64" t="s">
        <v>130</v>
      </c>
      <c r="C69" s="41">
        <v>1</v>
      </c>
      <c r="D69" s="38" t="s">
        <v>119</v>
      </c>
      <c r="E69" s="50">
        <v>1</v>
      </c>
      <c r="F69" s="46">
        <v>11</v>
      </c>
      <c r="G69" s="50">
        <v>4</v>
      </c>
      <c r="H69" s="46">
        <v>11</v>
      </c>
      <c r="I69" s="45">
        <v>7</v>
      </c>
      <c r="J69" s="46">
        <v>11</v>
      </c>
      <c r="K69" s="50"/>
      <c r="L69" s="46"/>
      <c r="M69" s="45"/>
      <c r="N69" s="46"/>
      <c r="O69" s="45">
        <f t="shared" si="16"/>
        <v>0</v>
      </c>
      <c r="P69" s="46">
        <f t="shared" si="17"/>
        <v>3</v>
      </c>
    </row>
    <row r="70" spans="1:22" ht="18.600000000000001" thickBot="1" x14ac:dyDescent="0.4">
      <c r="B70" s="65" t="s">
        <v>131</v>
      </c>
      <c r="C70" s="42">
        <v>2</v>
      </c>
      <c r="D70" s="39" t="s">
        <v>121</v>
      </c>
      <c r="E70" s="51">
        <v>5</v>
      </c>
      <c r="F70" s="48">
        <v>11</v>
      </c>
      <c r="G70" s="51">
        <v>6</v>
      </c>
      <c r="H70" s="48">
        <v>11</v>
      </c>
      <c r="I70" s="47">
        <v>9</v>
      </c>
      <c r="J70" s="48">
        <v>11</v>
      </c>
      <c r="K70" s="51"/>
      <c r="L70" s="48"/>
      <c r="M70" s="47"/>
      <c r="N70" s="48"/>
      <c r="O70" s="47">
        <f t="shared" si="16"/>
        <v>0</v>
      </c>
      <c r="P70" s="48">
        <f t="shared" si="17"/>
        <v>3</v>
      </c>
    </row>
    <row r="72" spans="1:22" ht="15" thickBot="1" x14ac:dyDescent="0.35"/>
    <row r="73" spans="1:22" ht="15" thickBot="1" x14ac:dyDescent="0.35">
      <c r="Q73" s="92" t="s">
        <v>23</v>
      </c>
      <c r="R73" s="93"/>
      <c r="S73" s="93" t="s">
        <v>24</v>
      </c>
      <c r="T73" s="93"/>
      <c r="U73" s="93" t="s">
        <v>25</v>
      </c>
      <c r="V73" s="94"/>
    </row>
    <row r="74" spans="1:22" ht="18.600000000000001" thickBot="1" x14ac:dyDescent="0.35">
      <c r="A74" t="str">
        <f>IF(B74="","",B74&amp;"|"&amp;D74)</f>
        <v>SMAFC I.|PÉCSI FALLABDA SE I.</v>
      </c>
      <c r="B74" s="52" t="s">
        <v>33</v>
      </c>
      <c r="C74" s="53" t="s">
        <v>21</v>
      </c>
      <c r="D74" s="54" t="s">
        <v>31</v>
      </c>
      <c r="E74" s="95" t="s">
        <v>16</v>
      </c>
      <c r="F74" s="96"/>
      <c r="G74" s="95" t="s">
        <v>17</v>
      </c>
      <c r="H74" s="96"/>
      <c r="I74" s="97" t="s">
        <v>18</v>
      </c>
      <c r="J74" s="97"/>
      <c r="K74" s="95" t="s">
        <v>19</v>
      </c>
      <c r="L74" s="96"/>
      <c r="M74" s="97" t="s">
        <v>20</v>
      </c>
      <c r="N74" s="96"/>
      <c r="O74" s="97" t="s">
        <v>22</v>
      </c>
      <c r="P74" s="97"/>
      <c r="Q74" s="59">
        <f>IF(O75&gt;P75,1,0)+IF(O76&gt;P76,1,0)+IF(O77&gt;P77,1,0)+IF(O78&gt;P78,1,0)</f>
        <v>2</v>
      </c>
      <c r="R74" s="60">
        <f>IF(O75&lt;P75,1,0)+IF(O76&lt;P76,1,0)+IF(O77&lt;P77,1,0)+IF(O78&lt;P78,1,0)</f>
        <v>2</v>
      </c>
      <c r="S74" s="60">
        <f>SUM(O75:O78)</f>
        <v>6</v>
      </c>
      <c r="T74" s="60">
        <f>SUM(P75:P78)</f>
        <v>6</v>
      </c>
      <c r="U74" s="60">
        <f>SUM(E75:E78,G75:G78,I75:I78,K75:K78,M75:M78)</f>
        <v>102</v>
      </c>
      <c r="V74" s="61">
        <f>SUM(F75:F78,H75:H78,J75:J78,L75:L78,N75:N78)</f>
        <v>98</v>
      </c>
    </row>
    <row r="75" spans="1:22" ht="18" x14ac:dyDescent="0.35">
      <c r="B75" s="63" t="s">
        <v>133</v>
      </c>
      <c r="C75" s="40">
        <v>4</v>
      </c>
      <c r="D75" s="56" t="s">
        <v>106</v>
      </c>
      <c r="E75" s="49">
        <v>7</v>
      </c>
      <c r="F75" s="44">
        <v>11</v>
      </c>
      <c r="G75" s="49">
        <v>6</v>
      </c>
      <c r="H75" s="44">
        <v>11</v>
      </c>
      <c r="I75" s="43">
        <v>2</v>
      </c>
      <c r="J75" s="44">
        <v>11</v>
      </c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3</v>
      </c>
    </row>
    <row r="76" spans="1:22" ht="18" x14ac:dyDescent="0.35">
      <c r="B76" s="64" t="s">
        <v>100</v>
      </c>
      <c r="C76" s="41">
        <v>3</v>
      </c>
      <c r="D76" s="38" t="s">
        <v>108</v>
      </c>
      <c r="E76" s="50">
        <v>11</v>
      </c>
      <c r="F76" s="46">
        <v>7</v>
      </c>
      <c r="G76" s="50">
        <v>11</v>
      </c>
      <c r="H76" s="46">
        <v>5</v>
      </c>
      <c r="I76" s="45">
        <v>11</v>
      </c>
      <c r="J76" s="46">
        <v>9</v>
      </c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3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64" t="s">
        <v>103</v>
      </c>
      <c r="C77" s="41">
        <v>1</v>
      </c>
      <c r="D77" s="38" t="s">
        <v>110</v>
      </c>
      <c r="E77" s="50">
        <v>11</v>
      </c>
      <c r="F77" s="46">
        <v>4</v>
      </c>
      <c r="G77" s="50">
        <v>11</v>
      </c>
      <c r="H77" s="46">
        <v>4</v>
      </c>
      <c r="I77" s="45">
        <v>11</v>
      </c>
      <c r="J77" s="46">
        <v>3</v>
      </c>
      <c r="K77" s="50"/>
      <c r="L77" s="46"/>
      <c r="M77" s="45"/>
      <c r="N77" s="46"/>
      <c r="O77" s="45">
        <f t="shared" si="18"/>
        <v>3</v>
      </c>
      <c r="P77" s="46">
        <f t="shared" si="19"/>
        <v>0</v>
      </c>
    </row>
    <row r="78" spans="1:22" ht="18.600000000000001" thickBot="1" x14ac:dyDescent="0.4">
      <c r="B78" s="65" t="s">
        <v>104</v>
      </c>
      <c r="C78" s="42">
        <v>2</v>
      </c>
      <c r="D78" s="39" t="s">
        <v>112</v>
      </c>
      <c r="E78" s="51">
        <v>7</v>
      </c>
      <c r="F78" s="48">
        <v>11</v>
      </c>
      <c r="G78" s="51">
        <v>7</v>
      </c>
      <c r="H78" s="48">
        <v>11</v>
      </c>
      <c r="I78" s="47">
        <v>7</v>
      </c>
      <c r="J78" s="48">
        <v>11</v>
      </c>
      <c r="K78" s="51"/>
      <c r="L78" s="48"/>
      <c r="M78" s="47"/>
      <c r="N78" s="48"/>
      <c r="O78" s="47">
        <f t="shared" si="18"/>
        <v>0</v>
      </c>
      <c r="P78" s="48">
        <f t="shared" si="19"/>
        <v>3</v>
      </c>
    </row>
    <row r="80" spans="1:22" ht="15" thickBot="1" x14ac:dyDescent="0.35"/>
    <row r="81" spans="1:22" ht="15" thickBot="1" x14ac:dyDescent="0.35">
      <c r="Q81" s="92" t="s">
        <v>23</v>
      </c>
      <c r="R81" s="93"/>
      <c r="S81" s="93" t="s">
        <v>24</v>
      </c>
      <c r="T81" s="93"/>
      <c r="U81" s="93" t="s">
        <v>25</v>
      </c>
      <c r="V81" s="94"/>
    </row>
    <row r="82" spans="1:22" ht="18.600000000000001" thickBot="1" x14ac:dyDescent="0.35">
      <c r="A82" t="str">
        <f>IF(B82="","",B82&amp;"|"&amp;D82)</f>
        <v>COLOSSEUM I.|GO AHEAD I.</v>
      </c>
      <c r="B82" s="52" t="s">
        <v>30</v>
      </c>
      <c r="C82" s="53" t="s">
        <v>21</v>
      </c>
      <c r="D82" s="54" t="s">
        <v>32</v>
      </c>
      <c r="E82" s="95" t="s">
        <v>16</v>
      </c>
      <c r="F82" s="96"/>
      <c r="G82" s="95" t="s">
        <v>17</v>
      </c>
      <c r="H82" s="96"/>
      <c r="I82" s="97" t="s">
        <v>18</v>
      </c>
      <c r="J82" s="97"/>
      <c r="K82" s="95" t="s">
        <v>19</v>
      </c>
      <c r="L82" s="96"/>
      <c r="M82" s="97" t="s">
        <v>20</v>
      </c>
      <c r="N82" s="96"/>
      <c r="O82" s="97" t="s">
        <v>22</v>
      </c>
      <c r="P82" s="97"/>
      <c r="Q82" s="59">
        <f>IF(O83&gt;P83,1,0)+IF(O84&gt;P84,1,0)+IF(O85&gt;P85,1,0)+IF(O86&gt;P86,1,0)</f>
        <v>4</v>
      </c>
      <c r="R82" s="60">
        <f>IF(O83&lt;P83,1,0)+IF(O84&lt;P84,1,0)+IF(O85&lt;P85,1,0)+IF(O86&lt;P86,1,0)</f>
        <v>0</v>
      </c>
      <c r="S82" s="60">
        <f>SUM(O83:O86)</f>
        <v>12</v>
      </c>
      <c r="T82" s="60">
        <f>SUM(P83:P86)</f>
        <v>2</v>
      </c>
      <c r="U82" s="60">
        <f>SUM(E83:E86,G83:G86,I83:I86,K83:K86,M83:M86)</f>
        <v>151</v>
      </c>
      <c r="V82" s="61">
        <f>SUM(F83:F86,H83:H86,J83:J86,L83:L86,N83:N86)</f>
        <v>99</v>
      </c>
    </row>
    <row r="83" spans="1:22" ht="18" x14ac:dyDescent="0.35">
      <c r="B83" s="63" t="s">
        <v>102</v>
      </c>
      <c r="C83" s="40">
        <v>4</v>
      </c>
      <c r="D83" s="56" t="s">
        <v>107</v>
      </c>
      <c r="E83" s="49">
        <v>16</v>
      </c>
      <c r="F83" s="44">
        <v>14</v>
      </c>
      <c r="G83" s="49">
        <v>11</v>
      </c>
      <c r="H83" s="44">
        <v>3</v>
      </c>
      <c r="I83" s="43">
        <v>11</v>
      </c>
      <c r="J83" s="44">
        <v>9</v>
      </c>
      <c r="K83" s="49"/>
      <c r="L83" s="44"/>
      <c r="M83" s="43"/>
      <c r="N83" s="44"/>
      <c r="O83" s="43">
        <f>IF(E83&gt;F83,1,0)+IF(G83&gt;H83,1,0)+IF(I83&gt;J83,1,0)+IF(K83&gt;L83,1,0)+IF(M83&gt;N83,1,0)</f>
        <v>3</v>
      </c>
      <c r="P83" s="44">
        <f>IF(E83&lt;F83,1,0)+IF(G83&lt;H83,1,0)+IF(I83&lt;J83,1,0)+IF(K83&lt;L83,1,0)+IF(M83&lt;N83,1,0)</f>
        <v>0</v>
      </c>
    </row>
    <row r="84" spans="1:22" ht="18" x14ac:dyDescent="0.35">
      <c r="B84" s="64" t="s">
        <v>134</v>
      </c>
      <c r="C84" s="41">
        <v>3</v>
      </c>
      <c r="D84" s="38" t="s">
        <v>122</v>
      </c>
      <c r="E84" s="50">
        <v>11</v>
      </c>
      <c r="F84" s="46">
        <v>4</v>
      </c>
      <c r="G84" s="50">
        <v>11</v>
      </c>
      <c r="H84" s="46">
        <v>9</v>
      </c>
      <c r="I84" s="45">
        <v>11</v>
      </c>
      <c r="J84" s="46">
        <v>9</v>
      </c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0</v>
      </c>
    </row>
    <row r="85" spans="1:22" ht="18" x14ac:dyDescent="0.35">
      <c r="B85" s="64" t="s">
        <v>96</v>
      </c>
      <c r="C85" s="41">
        <v>1</v>
      </c>
      <c r="D85" s="38" t="s">
        <v>123</v>
      </c>
      <c r="E85" s="50">
        <v>11</v>
      </c>
      <c r="F85" s="46">
        <v>6</v>
      </c>
      <c r="G85" s="50">
        <v>11</v>
      </c>
      <c r="H85" s="46">
        <v>3</v>
      </c>
      <c r="I85" s="45">
        <v>11</v>
      </c>
      <c r="J85" s="46">
        <v>5</v>
      </c>
      <c r="K85" s="50"/>
      <c r="L85" s="46"/>
      <c r="M85" s="45"/>
      <c r="N85" s="46"/>
      <c r="O85" s="45">
        <f t="shared" si="20"/>
        <v>3</v>
      </c>
      <c r="P85" s="46">
        <f t="shared" si="21"/>
        <v>0</v>
      </c>
    </row>
    <row r="86" spans="1:22" ht="18.600000000000001" thickBot="1" x14ac:dyDescent="0.4">
      <c r="B86" s="65" t="s">
        <v>98</v>
      </c>
      <c r="C86" s="42">
        <v>2</v>
      </c>
      <c r="D86" s="39" t="s">
        <v>113</v>
      </c>
      <c r="E86" s="51">
        <v>11</v>
      </c>
      <c r="F86" s="48">
        <v>7</v>
      </c>
      <c r="G86" s="51">
        <v>8</v>
      </c>
      <c r="H86" s="48">
        <v>11</v>
      </c>
      <c r="I86" s="47">
        <v>6</v>
      </c>
      <c r="J86" s="48">
        <v>11</v>
      </c>
      <c r="K86" s="51">
        <v>11</v>
      </c>
      <c r="L86" s="48">
        <v>7</v>
      </c>
      <c r="M86" s="47">
        <v>11</v>
      </c>
      <c r="N86" s="48">
        <v>1</v>
      </c>
      <c r="O86" s="47">
        <f t="shared" si="20"/>
        <v>3</v>
      </c>
      <c r="P86" s="48">
        <f t="shared" si="21"/>
        <v>2</v>
      </c>
    </row>
    <row r="88" spans="1:22" ht="15" thickBot="1" x14ac:dyDescent="0.35"/>
    <row r="89" spans="1:22" ht="15" thickBot="1" x14ac:dyDescent="0.35">
      <c r="Q89" s="92" t="s">
        <v>23</v>
      </c>
      <c r="R89" s="93"/>
      <c r="S89" s="93" t="s">
        <v>24</v>
      </c>
      <c r="T89" s="93"/>
      <c r="U89" s="93" t="s">
        <v>25</v>
      </c>
      <c r="V89" s="94"/>
    </row>
    <row r="90" spans="1:22" ht="18.600000000000001" thickBot="1" x14ac:dyDescent="0.35">
      <c r="A90" t="str">
        <f>IF(B90="","",B90&amp;"|"&amp;D90)</f>
        <v>TOP CHALLENGE I.|BODROGI BAU-SZEGED SQUASH SE II.</v>
      </c>
      <c r="B90" s="52" t="s">
        <v>28</v>
      </c>
      <c r="C90" s="53" t="s">
        <v>21</v>
      </c>
      <c r="D90" s="54" t="s">
        <v>35</v>
      </c>
      <c r="E90" s="95" t="s">
        <v>16</v>
      </c>
      <c r="F90" s="96"/>
      <c r="G90" s="95" t="s">
        <v>17</v>
      </c>
      <c r="H90" s="96"/>
      <c r="I90" s="97" t="s">
        <v>18</v>
      </c>
      <c r="J90" s="97"/>
      <c r="K90" s="95" t="s">
        <v>19</v>
      </c>
      <c r="L90" s="96"/>
      <c r="M90" s="97" t="s">
        <v>20</v>
      </c>
      <c r="N90" s="96"/>
      <c r="O90" s="97" t="s">
        <v>22</v>
      </c>
      <c r="P90" s="97"/>
      <c r="Q90" s="59">
        <f>IF(O91&gt;P91,1,0)+IF(O92&gt;P92,1,0)+IF(O93&gt;P93,1,0)+IF(O94&gt;P94,1,0)</f>
        <v>1</v>
      </c>
      <c r="R90" s="60">
        <f>IF(O91&lt;P91,1,0)+IF(O92&lt;P92,1,0)+IF(O93&lt;P93,1,0)+IF(O94&lt;P94,1,0)</f>
        <v>3</v>
      </c>
      <c r="S90" s="60">
        <f>SUM(O91:O94)</f>
        <v>4</v>
      </c>
      <c r="T90" s="60">
        <f>SUM(P91:P94)</f>
        <v>9</v>
      </c>
      <c r="U90" s="60">
        <f>SUM(E91:E94,G91:G94,I91:I94,K91:K94,M91:M94)</f>
        <v>112</v>
      </c>
      <c r="V90" s="61">
        <f>SUM(F91:F94,H91:H94,J91:J94,L91:L94,N91:N94)</f>
        <v>136</v>
      </c>
    </row>
    <row r="91" spans="1:22" ht="18" x14ac:dyDescent="0.35">
      <c r="B91" s="63" t="s">
        <v>128</v>
      </c>
      <c r="C91" s="40">
        <v>4</v>
      </c>
      <c r="D91" s="56" t="s">
        <v>93</v>
      </c>
      <c r="E91" s="49">
        <v>3</v>
      </c>
      <c r="F91" s="44">
        <v>11</v>
      </c>
      <c r="G91" s="49">
        <v>12</v>
      </c>
      <c r="H91" s="44">
        <v>14</v>
      </c>
      <c r="I91" s="43">
        <v>10</v>
      </c>
      <c r="J91" s="44">
        <v>12</v>
      </c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" x14ac:dyDescent="0.35">
      <c r="B92" s="64" t="s">
        <v>132</v>
      </c>
      <c r="C92" s="41">
        <v>3</v>
      </c>
      <c r="D92" s="38" t="s">
        <v>95</v>
      </c>
      <c r="E92" s="50">
        <v>7</v>
      </c>
      <c r="F92" s="46">
        <v>11</v>
      </c>
      <c r="G92" s="50">
        <v>11</v>
      </c>
      <c r="H92" s="46">
        <v>9</v>
      </c>
      <c r="I92" s="45">
        <v>9</v>
      </c>
      <c r="J92" s="46">
        <v>11</v>
      </c>
      <c r="K92" s="50">
        <v>8</v>
      </c>
      <c r="L92" s="46">
        <v>11</v>
      </c>
      <c r="M92" s="45"/>
      <c r="N92" s="46"/>
      <c r="O92" s="45">
        <f t="shared" ref="O92:O94" si="22">IF(E92&gt;F92,1,0)+IF(G92&gt;H92,1,0)+IF(I92&gt;J92,1,0)+IF(K92&gt;L92,1,0)+IF(M92&gt;N92,1,0)</f>
        <v>1</v>
      </c>
      <c r="P92" s="46">
        <f t="shared" ref="P92:P94" si="23">IF(E92&lt;F92,1,0)+IF(G92&lt;H92,1,0)+IF(I92&lt;J92,1,0)+IF(K92&lt;L92,1,0)+IF(M92&lt;N92,1,0)</f>
        <v>3</v>
      </c>
    </row>
    <row r="93" spans="1:22" ht="18" x14ac:dyDescent="0.35">
      <c r="B93" s="64" t="s">
        <v>130</v>
      </c>
      <c r="C93" s="41">
        <v>1</v>
      </c>
      <c r="D93" s="38" t="s">
        <v>97</v>
      </c>
      <c r="E93" s="50">
        <v>5</v>
      </c>
      <c r="F93" s="46">
        <v>11</v>
      </c>
      <c r="G93" s="50">
        <v>7</v>
      </c>
      <c r="H93" s="46">
        <v>11</v>
      </c>
      <c r="I93" s="45">
        <v>5</v>
      </c>
      <c r="J93" s="46">
        <v>11</v>
      </c>
      <c r="K93" s="50"/>
      <c r="L93" s="46"/>
      <c r="M93" s="45"/>
      <c r="N93" s="46"/>
      <c r="O93" s="45">
        <f t="shared" si="22"/>
        <v>0</v>
      </c>
      <c r="P93" s="46">
        <f t="shared" si="23"/>
        <v>3</v>
      </c>
    </row>
    <row r="94" spans="1:22" ht="18.600000000000001" thickBot="1" x14ac:dyDescent="0.4">
      <c r="B94" s="65" t="s">
        <v>131</v>
      </c>
      <c r="C94" s="42">
        <v>2</v>
      </c>
      <c r="D94" s="39" t="s">
        <v>99</v>
      </c>
      <c r="E94" s="51">
        <v>11</v>
      </c>
      <c r="F94" s="48">
        <v>4</v>
      </c>
      <c r="G94" s="51">
        <v>12</v>
      </c>
      <c r="H94" s="48">
        <v>10</v>
      </c>
      <c r="I94" s="47">
        <v>12</v>
      </c>
      <c r="J94" s="48">
        <v>10</v>
      </c>
      <c r="K94" s="51"/>
      <c r="L94" s="48"/>
      <c r="M94" s="47"/>
      <c r="N94" s="48"/>
      <c r="O94" s="47">
        <f t="shared" si="22"/>
        <v>3</v>
      </c>
      <c r="P94" s="48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/>
      </c>
      <c r="B2" s="52"/>
      <c r="C2" s="53" t="s">
        <v>21</v>
      </c>
      <c r="D2" s="54"/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/>
      </c>
      <c r="B10" s="52"/>
      <c r="C10" s="53" t="s">
        <v>21</v>
      </c>
      <c r="D10" s="54"/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/>
      </c>
      <c r="B18" s="52"/>
      <c r="C18" s="53" t="s">
        <v>21</v>
      </c>
      <c r="D18" s="54"/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/>
      </c>
      <c r="B26" s="52"/>
      <c r="C26" s="53" t="s">
        <v>21</v>
      </c>
      <c r="D26" s="54"/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/>
      </c>
      <c r="B34" s="52"/>
      <c r="C34" s="53" t="s">
        <v>21</v>
      </c>
      <c r="D34" s="54"/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/>
      </c>
      <c r="B42" s="52"/>
      <c r="C42" s="53" t="s">
        <v>21</v>
      </c>
      <c r="D42" s="54"/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/>
      </c>
      <c r="B50" s="52"/>
      <c r="C50" s="53" t="s">
        <v>21</v>
      </c>
      <c r="D50" s="54"/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/>
      </c>
      <c r="B58" s="52"/>
      <c r="C58" s="53" t="s">
        <v>21</v>
      </c>
      <c r="D58" s="54"/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2" t="s">
        <v>23</v>
      </c>
      <c r="R73" s="93"/>
      <c r="S73" s="93" t="s">
        <v>24</v>
      </c>
      <c r="T73" s="93"/>
      <c r="U73" s="93" t="s">
        <v>25</v>
      </c>
      <c r="V73" s="94"/>
    </row>
    <row r="74" spans="1:22" ht="18.600000000000001" thickBot="1" x14ac:dyDescent="0.35">
      <c r="A74" t="str">
        <f>IF(B74="","",B74&amp;"|"&amp;D74)</f>
        <v/>
      </c>
      <c r="B74" s="52"/>
      <c r="C74" s="53" t="s">
        <v>21</v>
      </c>
      <c r="D74" s="54"/>
      <c r="E74" s="95" t="s">
        <v>16</v>
      </c>
      <c r="F74" s="96"/>
      <c r="G74" s="95" t="s">
        <v>17</v>
      </c>
      <c r="H74" s="96"/>
      <c r="I74" s="97" t="s">
        <v>18</v>
      </c>
      <c r="J74" s="97"/>
      <c r="K74" s="95" t="s">
        <v>19</v>
      </c>
      <c r="L74" s="96"/>
      <c r="M74" s="97" t="s">
        <v>20</v>
      </c>
      <c r="N74" s="96"/>
      <c r="O74" s="97" t="s">
        <v>22</v>
      </c>
      <c r="P74" s="97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/>
      </c>
      <c r="B2" s="52"/>
      <c r="C2" s="53" t="s">
        <v>21</v>
      </c>
      <c r="D2" s="54"/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/>
      </c>
      <c r="B10" s="52"/>
      <c r="C10" s="53" t="s">
        <v>21</v>
      </c>
      <c r="D10" s="54"/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/>
      </c>
      <c r="B18" s="52"/>
      <c r="C18" s="53" t="s">
        <v>21</v>
      </c>
      <c r="D18" s="54"/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/>
      </c>
      <c r="B26" s="52"/>
      <c r="C26" s="53" t="s">
        <v>21</v>
      </c>
      <c r="D26" s="54"/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/>
      </c>
      <c r="B34" s="52"/>
      <c r="C34" s="53" t="s">
        <v>21</v>
      </c>
      <c r="D34" s="54"/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/>
      </c>
      <c r="B42" s="52"/>
      <c r="C42" s="53" t="s">
        <v>21</v>
      </c>
      <c r="D42" s="54"/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/>
      </c>
      <c r="B50" s="52"/>
      <c r="C50" s="53" t="s">
        <v>21</v>
      </c>
      <c r="D50" s="54"/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/>
      </c>
      <c r="B58" s="52"/>
      <c r="C58" s="53" t="s">
        <v>21</v>
      </c>
      <c r="D58" s="54"/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2" t="s">
        <v>23</v>
      </c>
      <c r="R73" s="93"/>
      <c r="S73" s="93" t="s">
        <v>24</v>
      </c>
      <c r="T73" s="93"/>
      <c r="U73" s="93" t="s">
        <v>25</v>
      </c>
      <c r="V73" s="94"/>
    </row>
    <row r="74" spans="1:22" ht="18.600000000000001" thickBot="1" x14ac:dyDescent="0.35">
      <c r="A74" t="str">
        <f>IF(B74="","",B74&amp;"|"&amp;D74)</f>
        <v/>
      </c>
      <c r="B74" s="52"/>
      <c r="C74" s="53" t="s">
        <v>21</v>
      </c>
      <c r="D74" s="54"/>
      <c r="E74" s="95" t="s">
        <v>16</v>
      </c>
      <c r="F74" s="96"/>
      <c r="G74" s="95" t="s">
        <v>17</v>
      </c>
      <c r="H74" s="96"/>
      <c r="I74" s="97" t="s">
        <v>18</v>
      </c>
      <c r="J74" s="97"/>
      <c r="K74" s="95" t="s">
        <v>19</v>
      </c>
      <c r="L74" s="96"/>
      <c r="M74" s="97" t="s">
        <v>20</v>
      </c>
      <c r="N74" s="96"/>
      <c r="O74" s="97" t="s">
        <v>22</v>
      </c>
      <c r="P74" s="97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k G A A B Q S w M E F A A C A A g A G k 5 z W + s 5 t w q k A A A A 9 g A A A B I A H A B D b 2 5 m a W c v U G F j a 2 F n Z S 5 4 b W w g o h g A K K A U A A A A A A A A A A A A A A A A A A A A A A A A A A A A h Y 8 x D o I w G I W v Q r r T l r I Q 8 l M H F w d J T I z G t S k V G q E Y 2 l r u 5 u C R v I I Y R d 0 c 3 / e + 4 b 3 7 9 Q a L s W u j i x q s 7 k 2 B E k x R p I z s K 2 3 q A n l 3 j D O 0 4 L A R 8 i R q F U 2 y s f l o q w I 1 z p 1 z Q k I I O K S 4 H 2 r C K E 3 I o V x v Z a M 6 g T 6 y / i / H 2 l g n j F S I w / 4 1 h j O c p A y n L M M U y A y h 1 O Y r s G n v s / 2 B s P S t 8 4 P i j Y 9 X O y B z B P L + w B 9 Q S w M E F A A C A A g A G k 5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p O c 1 v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A a T n N b 6 z m 3 C q Q A A A D 2 A A A A E g A A A A A A A A A A A A A A A A A A A A A A Q 2 9 u Z m l n L 1 B h Y 2 t h Z 2 U u e G 1 s U E s B A i 0 A F A A C A A g A G k 5 z W w / K 6 a u k A A A A 6 Q A A A B M A A A A A A A A A A A A A A A A A 8 A A A A F t D b 2 5 0 Z W 5 0 X 1 R 5 c G V z X S 5 4 b W x Q S w E C L Q A U A A I A C A A a T n N b 7 O 1 G A z M D A A D 5 C w A A E w A A A A A A A A A A A A A A A A D h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E x L T E 5 V D A 4 O j Q 4 O j U y L j c 2 N j M 5 N j R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C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d u I r W y l 6 E K w g n C o b J 8 e H w A A A A A C A A A A A A A Q Z g A A A A E A A C A A A A A v 8 q E b I 7 / F k x s s c L q h s 3 F K V p L x d Q h g a 5 P t U c H v 8 8 5 Q Q g A A A A A O g A A A A A I A A C A A A A B u 6 O l p A R X X 4 6 L C P c 5 K / v C h J C h p l U C 0 v M N Q 4 I b 7 M K B U A V A A A A A H I j h R A k i 1 m L y p c Y 7 7 B k y 0 p D N + S g P u J k X W A U e E K q y g S C m 3 D n U y / o S J Z g D h L r 5 d 0 k i u J L G q V o O y J c d t z / H 0 3 O 6 q x H C b Z x P C J X U N w 3 N f w r z + 9 U A A A A A a 6 w u 2 T X h Z z U A 0 K d h K r w 7 j y D x D t 4 7 n I K Z 3 j t 4 / q 3 D T k S S P P D N V c K T Z h S K I F / W J V M 4 V W y r T f 2 B g A l 5 P N S s 5 C l 6 7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2025-11-19T10:25:34Z</dcterms:modified>
</cp:coreProperties>
</file>