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fileSharing userName="Fodor István" algorithmName="SHA-512" hashValue="qbmCpPg0SvhbHhtOt8Ect00NrpDjZk5KEzA/kCiSxwt/Hk85LCF6VhaIZ37ESJlKS4ySbJNcuMhGS79LHEBDbg==" saltValue="8+T2REXjYSJ/xp05FNJ9r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Csapatbajnoki\2022_23\"/>
    </mc:Choice>
  </mc:AlternateContent>
  <xr:revisionPtr revIDLastSave="0" documentId="13_ncr:10001_{FC86029B-C21C-449D-BCB4-50BBC82A0750}" xr6:coauthVersionLast="47" xr6:coauthVersionMax="47" xr10:uidLastSave="{00000000-0000-0000-0000-000000000000}"/>
  <bookViews>
    <workbookView xWindow="-120" yWindow="-120" windowWidth="29040" windowHeight="15990" xr2:uid="{7CA9E385-69AF-4D51-B54E-78C034B733B7}"/>
  </bookViews>
  <sheets>
    <sheet name="Mátrix" sheetId="1" r:id="rId1"/>
    <sheet name="Mérkőzések | eredmények" sheetId="4" r:id="rId2"/>
    <sheet name="Csapatok" sheetId="3" r:id="rId3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12" i="3"/>
  <c r="C11" i="3"/>
  <c r="C10" i="3"/>
  <c r="C9" i="3"/>
  <c r="C8" i="3"/>
  <c r="C7" i="3"/>
  <c r="C6" i="3"/>
  <c r="C5" i="3"/>
  <c r="C4" i="3"/>
  <c r="C3" i="3"/>
  <c r="B12" i="3"/>
  <c r="L2" i="4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M38" i="4" s="1"/>
  <c r="L39" i="4"/>
  <c r="M39" i="4" s="1"/>
  <c r="L40" i="4"/>
  <c r="M40" i="4" s="1"/>
  <c r="L41" i="4"/>
  <c r="M41" i="4" s="1"/>
  <c r="L42" i="4"/>
  <c r="M42" i="4" s="1"/>
  <c r="L43" i="4"/>
  <c r="M43" i="4" s="1"/>
  <c r="L44" i="4"/>
  <c r="M44" i="4" s="1"/>
  <c r="L45" i="4"/>
  <c r="M45" i="4" s="1"/>
  <c r="L46" i="4"/>
  <c r="M46" i="4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U18" i="1" s="1"/>
  <c r="A15" i="1"/>
  <c r="A7" i="1"/>
  <c r="A13" i="1"/>
  <c r="A11" i="1"/>
  <c r="U12" i="1" s="1"/>
  <c r="A9" i="1"/>
  <c r="A5" i="1"/>
  <c r="A3" i="1"/>
  <c r="D12" i="3" l="1"/>
  <c r="S22" i="1"/>
  <c r="U4" i="1"/>
  <c r="U14" i="1"/>
  <c r="U20" i="1"/>
  <c r="U6" i="1"/>
  <c r="U8" i="1"/>
  <c r="U10" i="1"/>
  <c r="U16" i="1"/>
  <c r="C22" i="1"/>
  <c r="B9" i="3"/>
  <c r="D9" i="3" s="1"/>
  <c r="B10" i="3"/>
  <c r="D10" i="3" s="1"/>
  <c r="B5" i="3"/>
  <c r="D5" i="3" s="1"/>
  <c r="B11" i="3"/>
  <c r="D11" i="3" s="1"/>
  <c r="B8" i="3"/>
  <c r="D8" i="3" s="1"/>
  <c r="B2" i="3"/>
  <c r="D2" i="3" s="1"/>
  <c r="B6" i="3"/>
  <c r="D6" i="3" s="1"/>
  <c r="B4" i="3"/>
  <c r="D4" i="3" s="1"/>
  <c r="B3" i="3"/>
  <c r="D3" i="3" s="1"/>
  <c r="B7" i="3"/>
  <c r="D7" i="3" s="1"/>
  <c r="F3" i="1"/>
  <c r="F4" i="1"/>
  <c r="F5" i="1"/>
  <c r="J5" i="1"/>
  <c r="N5" i="1"/>
  <c r="R5" i="1"/>
  <c r="F6" i="1"/>
  <c r="J6" i="1"/>
  <c r="N6" i="1"/>
  <c r="R6" i="1"/>
  <c r="D7" i="1"/>
  <c r="J7" i="1"/>
  <c r="N7" i="1"/>
  <c r="R7" i="1"/>
  <c r="D8" i="1"/>
  <c r="J8" i="1"/>
  <c r="N8" i="1"/>
  <c r="R8" i="1"/>
  <c r="D9" i="1"/>
  <c r="J9" i="1"/>
  <c r="N9" i="1"/>
  <c r="R9" i="1"/>
  <c r="D10" i="1"/>
  <c r="J10" i="1"/>
  <c r="N10" i="1"/>
  <c r="R10" i="1"/>
  <c r="D11" i="1"/>
  <c r="H11" i="1"/>
  <c r="N11" i="1"/>
  <c r="R11" i="1"/>
  <c r="D12" i="1"/>
  <c r="H12" i="1"/>
  <c r="N12" i="1"/>
  <c r="R12" i="1"/>
  <c r="D13" i="1"/>
  <c r="H13" i="1"/>
  <c r="N13" i="1"/>
  <c r="R13" i="1"/>
  <c r="D14" i="1"/>
  <c r="H14" i="1"/>
  <c r="N14" i="1"/>
  <c r="R14" i="1"/>
  <c r="D15" i="1"/>
  <c r="H15" i="1"/>
  <c r="L15" i="1"/>
  <c r="R15" i="1"/>
  <c r="D16" i="1"/>
  <c r="H16" i="1"/>
  <c r="L16" i="1"/>
  <c r="R16" i="1"/>
  <c r="D17" i="1"/>
  <c r="H17" i="1"/>
  <c r="L17" i="1"/>
  <c r="R17" i="1"/>
  <c r="D18" i="1"/>
  <c r="H18" i="1"/>
  <c r="L18" i="1"/>
  <c r="R18" i="1"/>
  <c r="D19" i="1"/>
  <c r="H19" i="1"/>
  <c r="L19" i="1"/>
  <c r="P19" i="1"/>
  <c r="D20" i="1"/>
  <c r="H20" i="1"/>
  <c r="L20" i="1"/>
  <c r="P20" i="1"/>
  <c r="D21" i="1"/>
  <c r="H21" i="1"/>
  <c r="L21" i="1"/>
  <c r="P21" i="1"/>
  <c r="D22" i="1"/>
  <c r="H22" i="1"/>
  <c r="L22" i="1"/>
  <c r="P22" i="1"/>
  <c r="J3" i="1"/>
  <c r="J4" i="1"/>
  <c r="G5" i="1"/>
  <c r="K5" i="1"/>
  <c r="O5" i="1"/>
  <c r="S5" i="1"/>
  <c r="G6" i="1"/>
  <c r="K6" i="1"/>
  <c r="O6" i="1"/>
  <c r="S6" i="1"/>
  <c r="E7" i="1"/>
  <c r="K7" i="1"/>
  <c r="O7" i="1"/>
  <c r="S7" i="1"/>
  <c r="E8" i="1"/>
  <c r="K8" i="1"/>
  <c r="O8" i="1"/>
  <c r="S8" i="1"/>
  <c r="E9" i="1"/>
  <c r="K9" i="1"/>
  <c r="O9" i="1"/>
  <c r="S9" i="1"/>
  <c r="E10" i="1"/>
  <c r="K10" i="1"/>
  <c r="O10" i="1"/>
  <c r="S10" i="1"/>
  <c r="E11" i="1"/>
  <c r="I11" i="1"/>
  <c r="O11" i="1"/>
  <c r="S11" i="1"/>
  <c r="E12" i="1"/>
  <c r="I12" i="1"/>
  <c r="O12" i="1"/>
  <c r="S12" i="1"/>
  <c r="E13" i="1"/>
  <c r="I13" i="1"/>
  <c r="O13" i="1"/>
  <c r="S13" i="1"/>
  <c r="E14" i="1"/>
  <c r="I14" i="1"/>
  <c r="O14" i="1"/>
  <c r="S14" i="1"/>
  <c r="E15" i="1"/>
  <c r="I15" i="1"/>
  <c r="M15" i="1"/>
  <c r="S15" i="1"/>
  <c r="E16" i="1"/>
  <c r="I16" i="1"/>
  <c r="M16" i="1"/>
  <c r="S16" i="1"/>
  <c r="E17" i="1"/>
  <c r="I17" i="1"/>
  <c r="M17" i="1"/>
  <c r="S17" i="1"/>
  <c r="E18" i="1"/>
  <c r="I18" i="1"/>
  <c r="M18" i="1"/>
  <c r="S18" i="1"/>
  <c r="E19" i="1"/>
  <c r="I19" i="1"/>
  <c r="M19" i="1"/>
  <c r="Q19" i="1"/>
  <c r="E20" i="1"/>
  <c r="I20" i="1"/>
  <c r="M20" i="1"/>
  <c r="Q20" i="1"/>
  <c r="E21" i="1"/>
  <c r="I21" i="1"/>
  <c r="M21" i="1"/>
  <c r="Q21" i="1"/>
  <c r="E22" i="1"/>
  <c r="I22" i="1"/>
  <c r="M22" i="1"/>
  <c r="Q22" i="1"/>
  <c r="N3" i="1"/>
  <c r="N4" i="1"/>
  <c r="H5" i="1"/>
  <c r="L5" i="1"/>
  <c r="P5" i="1"/>
  <c r="T5" i="1"/>
  <c r="H6" i="1"/>
  <c r="L6" i="1"/>
  <c r="P6" i="1"/>
  <c r="T6" i="1"/>
  <c r="H7" i="1"/>
  <c r="L7" i="1"/>
  <c r="P7" i="1"/>
  <c r="T7" i="1"/>
  <c r="H8" i="1"/>
  <c r="L8" i="1"/>
  <c r="P8" i="1"/>
  <c r="T8" i="1"/>
  <c r="F9" i="1"/>
  <c r="L9" i="1"/>
  <c r="P9" i="1"/>
  <c r="T9" i="1"/>
  <c r="F10" i="1"/>
  <c r="L10" i="1"/>
  <c r="P10" i="1"/>
  <c r="T10" i="1"/>
  <c r="F11" i="1"/>
  <c r="L11" i="1"/>
  <c r="P11" i="1"/>
  <c r="T11" i="1"/>
  <c r="F12" i="1"/>
  <c r="L12" i="1"/>
  <c r="P12" i="1"/>
  <c r="T12" i="1"/>
  <c r="F13" i="1"/>
  <c r="J13" i="1"/>
  <c r="P13" i="1"/>
  <c r="T13" i="1"/>
  <c r="F14" i="1"/>
  <c r="J14" i="1"/>
  <c r="P14" i="1"/>
  <c r="T14" i="1"/>
  <c r="F15" i="1"/>
  <c r="J15" i="1"/>
  <c r="P15" i="1"/>
  <c r="T15" i="1"/>
  <c r="F16" i="1"/>
  <c r="J16" i="1"/>
  <c r="P16" i="1"/>
  <c r="T16" i="1"/>
  <c r="F17" i="1"/>
  <c r="J17" i="1"/>
  <c r="N17" i="1"/>
  <c r="T17" i="1"/>
  <c r="F18" i="1"/>
  <c r="J18" i="1"/>
  <c r="N18" i="1"/>
  <c r="T18" i="1"/>
  <c r="F19" i="1"/>
  <c r="J19" i="1"/>
  <c r="N19" i="1"/>
  <c r="T19" i="1"/>
  <c r="F20" i="1"/>
  <c r="J20" i="1"/>
  <c r="N20" i="1"/>
  <c r="T20" i="1"/>
  <c r="F21" i="1"/>
  <c r="J21" i="1"/>
  <c r="N21" i="1"/>
  <c r="R21" i="1"/>
  <c r="F22" i="1"/>
  <c r="J22" i="1"/>
  <c r="N22" i="1"/>
  <c r="R22" i="1"/>
  <c r="D3" i="1"/>
  <c r="R3" i="1"/>
  <c r="R4" i="1"/>
  <c r="I5" i="1"/>
  <c r="M5" i="1"/>
  <c r="Q5" i="1"/>
  <c r="U5" i="1"/>
  <c r="I6" i="1"/>
  <c r="M6" i="1"/>
  <c r="Q6" i="1"/>
  <c r="I7" i="1"/>
  <c r="M7" i="1"/>
  <c r="Q7" i="1"/>
  <c r="U7" i="1"/>
  <c r="I8" i="1"/>
  <c r="M8" i="1"/>
  <c r="Q8" i="1"/>
  <c r="G9" i="1"/>
  <c r="M9" i="1"/>
  <c r="Q9" i="1"/>
  <c r="U9" i="1"/>
  <c r="G10" i="1"/>
  <c r="M10" i="1"/>
  <c r="Q10" i="1"/>
  <c r="G11" i="1"/>
  <c r="M11" i="1"/>
  <c r="Q11" i="1"/>
  <c r="U11" i="1"/>
  <c r="G12" i="1"/>
  <c r="M12" i="1"/>
  <c r="Q12" i="1"/>
  <c r="G13" i="1"/>
  <c r="K13" i="1"/>
  <c r="Q13" i="1"/>
  <c r="U13" i="1"/>
  <c r="G14" i="1"/>
  <c r="K14" i="1"/>
  <c r="Q14" i="1"/>
  <c r="G15" i="1"/>
  <c r="K15" i="1"/>
  <c r="Q15" i="1"/>
  <c r="U15" i="1"/>
  <c r="G16" i="1"/>
  <c r="K16" i="1"/>
  <c r="Q16" i="1"/>
  <c r="G17" i="1"/>
  <c r="K17" i="1"/>
  <c r="O17" i="1"/>
  <c r="U17" i="1"/>
  <c r="G18" i="1"/>
  <c r="K18" i="1"/>
  <c r="O18" i="1"/>
  <c r="G19" i="1"/>
  <c r="K19" i="1"/>
  <c r="O19" i="1"/>
  <c r="U19" i="1"/>
  <c r="G20" i="1"/>
  <c r="K20" i="1"/>
  <c r="O20" i="1"/>
  <c r="G21" i="1"/>
  <c r="K21" i="1"/>
  <c r="O21" i="1"/>
  <c r="S21" i="1"/>
  <c r="G22" i="1"/>
  <c r="K22" i="1"/>
  <c r="O22" i="1"/>
  <c r="D4" i="1"/>
  <c r="H3" i="1"/>
  <c r="L3" i="1"/>
  <c r="P3" i="1"/>
  <c r="T3" i="1"/>
  <c r="H4" i="1"/>
  <c r="L4" i="1"/>
  <c r="P4" i="1"/>
  <c r="T4" i="1"/>
  <c r="B6" i="1"/>
  <c r="B8" i="1"/>
  <c r="B10" i="1"/>
  <c r="B12" i="1"/>
  <c r="B14" i="1"/>
  <c r="B16" i="1"/>
  <c r="B18" i="1"/>
  <c r="B20" i="1"/>
  <c r="B22" i="1"/>
  <c r="B5" i="1"/>
  <c r="B7" i="1"/>
  <c r="B9" i="1"/>
  <c r="B11" i="1"/>
  <c r="B13" i="1"/>
  <c r="B15" i="1"/>
  <c r="B17" i="1"/>
  <c r="B19" i="1"/>
  <c r="B21" i="1"/>
  <c r="E3" i="1"/>
  <c r="G3" i="1"/>
  <c r="K3" i="1"/>
  <c r="O3" i="1"/>
  <c r="S3" i="1"/>
  <c r="G4" i="1"/>
  <c r="K4" i="1"/>
  <c r="O4" i="1"/>
  <c r="S4" i="1"/>
  <c r="C5" i="1"/>
  <c r="C7" i="1"/>
  <c r="C9" i="1"/>
  <c r="C11" i="1"/>
  <c r="C13" i="1"/>
  <c r="C15" i="1"/>
  <c r="C17" i="1"/>
  <c r="C19" i="1"/>
  <c r="C21" i="1"/>
  <c r="E4" i="1"/>
  <c r="I3" i="1"/>
  <c r="M3" i="1"/>
  <c r="Q3" i="1"/>
  <c r="U3" i="1"/>
  <c r="I4" i="1"/>
  <c r="M4" i="1"/>
  <c r="Q4" i="1"/>
  <c r="C6" i="1"/>
  <c r="C8" i="1"/>
  <c r="C10" i="1"/>
  <c r="C12" i="1"/>
  <c r="C14" i="1"/>
  <c r="C16" i="1"/>
  <c r="C18" i="1"/>
  <c r="C20" i="1"/>
  <c r="AB14" i="1" l="1"/>
  <c r="Z14" i="1" s="1" a="1"/>
  <c r="Z14" i="1" s="1"/>
  <c r="AB13" i="1"/>
  <c r="Z13" i="1" s="1" a="1"/>
  <c r="Z13" i="1" s="1"/>
  <c r="AB12" i="1"/>
  <c r="Z12" i="1" s="1" a="1"/>
  <c r="Z12" i="1" s="1"/>
  <c r="AB8" i="1"/>
  <c r="Z8" i="1" s="1" a="1"/>
  <c r="Z8" i="1" s="1"/>
  <c r="AB10" i="1"/>
  <c r="Z10" i="1" s="1" a="1"/>
  <c r="Z10" i="1" s="1"/>
  <c r="AB11" i="1"/>
  <c r="Z11" i="1" s="1" a="1"/>
  <c r="Z11" i="1" s="1"/>
  <c r="AB7" i="1"/>
  <c r="Z7" i="1" s="1" a="1"/>
  <c r="Z7" i="1" s="1"/>
  <c r="AB6" i="1"/>
  <c r="Z6" i="1" s="1" a="1"/>
  <c r="Z6" i="1" s="1"/>
  <c r="AB5" i="1"/>
  <c r="Z5" i="1" s="1" a="1"/>
  <c r="Z5" i="1" s="1"/>
  <c r="AB9" i="1"/>
  <c r="Z9" i="1" s="1" a="1"/>
  <c r="Z9" i="1" s="1"/>
  <c r="AA12" i="1"/>
  <c r="AA8" i="1"/>
  <c r="AA11" i="1"/>
  <c r="AA7" i="1"/>
  <c r="AA14" i="1"/>
  <c r="AA10" i="1"/>
  <c r="AA6" i="1"/>
  <c r="AA13" i="1"/>
  <c r="AA9" i="1"/>
  <c r="AA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<sst xmlns="http://schemas.openxmlformats.org/spreadsheetml/2006/main" count="211" uniqueCount="117">
  <si>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</si>
  <si>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</si>
  <si>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</si>
  <si>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</si>
  <si>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</si>
  <si>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</si>
  <si>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</si>
  <si>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</si>
  <si>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</si>
  <si>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</si>
  <si>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</si>
  <si>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</si>
  <si>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</si>
  <si>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</si>
  <si>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MAFC SE</t>
  </si>
  <si>
    <t>Budaörsi Labda Egylet II</t>
  </si>
  <si>
    <t>Pro Squash Akadémia SE III</t>
  </si>
  <si>
    <t>F.I.T.S.C.</t>
  </si>
  <si>
    <t>Go Ahead SC SE IV</t>
  </si>
  <si>
    <t>Go Ahead SC SE III</t>
  </si>
  <si>
    <t>Szegedi-Tisza Squash SE II</t>
  </si>
  <si>
    <t>Egri SSE-BaluTurboTeam</t>
  </si>
  <si>
    <t>Öntöde SE</t>
  </si>
  <si>
    <t>Pécsi Fallabda SE</t>
  </si>
  <si>
    <t>MAFC SE|Budaörsi Labda Egylet II</t>
  </si>
  <si>
    <t>Budaörsi Labda Egylet II|MAFC SE</t>
  </si>
  <si>
    <t>MAFC SE|Pro Squash Akadémia SE III</t>
  </si>
  <si>
    <t>Pro Squash Akadémia SE III|MAFC SE</t>
  </si>
  <si>
    <t>MAFC SE|F.I.T.S.C.</t>
  </si>
  <si>
    <t>F.I.T.S.C.|MAFC SE</t>
  </si>
  <si>
    <t>MAFC SE|Go Ahead SC SE IV</t>
  </si>
  <si>
    <t>Go Ahead SC SE IV|MAFC SE</t>
  </si>
  <si>
    <t>MAFC SE|Go Ahead SC SE III</t>
  </si>
  <si>
    <t>Go Ahead SC SE III|MAFC SE</t>
  </si>
  <si>
    <t>MAFC SE|Szegedi-Tisza Squash SE II</t>
  </si>
  <si>
    <t>Szegedi-Tisza Squash SE II|MAFC SE</t>
  </si>
  <si>
    <t>MAFC SE|Egri SSE-BaluTurboTeam</t>
  </si>
  <si>
    <t>Egri SSE-BaluTurboTeam|MAFC SE</t>
  </si>
  <si>
    <t>MAFC SE|Öntöde SE</t>
  </si>
  <si>
    <t>Öntöde SE|MAFC SE</t>
  </si>
  <si>
    <t>MAFC SE|Pécsi Fallabda SE</t>
  </si>
  <si>
    <t>Pécsi Fallabda SE|MAFC SE</t>
  </si>
  <si>
    <t>Budaörsi Labda Egylet II|Pro Squash Akadémia SE III</t>
  </si>
  <si>
    <t>Pro Squash Akadémia SE III|Budaörsi Labda Egylet II</t>
  </si>
  <si>
    <t>Budaörsi Labda Egylet II|F.I.T.S.C.</t>
  </si>
  <si>
    <t>F.I.T.S.C.|Budaörsi Labda Egylet II</t>
  </si>
  <si>
    <t>Budaörsi Labda Egylet II|Go Ahead SC SE IV</t>
  </si>
  <si>
    <t>Go Ahead SC SE IV|Budaörsi Labda Egylet II</t>
  </si>
  <si>
    <t>Budaörsi Labda Egylet II|Go Ahead SC SE III</t>
  </si>
  <si>
    <t>Go Ahead SC SE III|Budaörsi Labda Egylet II</t>
  </si>
  <si>
    <t>Budaörsi Labda Egylet II|Szegedi-Tisza Squash SE II</t>
  </si>
  <si>
    <t>Szegedi-Tisza Squash SE II|Budaörsi Labda Egylet II</t>
  </si>
  <si>
    <t>Budaörsi Labda Egylet II|Egri SSE-BaluTurboTeam</t>
  </si>
  <si>
    <t>Egri SSE-BaluTurboTeam|Budaörsi Labda Egylet II</t>
  </si>
  <si>
    <t>Budaörsi Labda Egylet II|Öntöde SE</t>
  </si>
  <si>
    <t>Öntöde SE|Budaörsi Labda Egylet II</t>
  </si>
  <si>
    <t>Budaörsi Labda Egylet II|Pécsi Fallabda SE</t>
  </si>
  <si>
    <t>Pécsi Fallabda SE|Budaörsi Labda Egylet II</t>
  </si>
  <si>
    <t>Pro Squash Akadémia SE III|F.I.T.S.C.</t>
  </si>
  <si>
    <t>F.I.T.S.C.|Pro Squash Akadémia SE III</t>
  </si>
  <si>
    <t>Pro Squash Akadémia SE III|Go Ahead SC SE IV</t>
  </si>
  <si>
    <t>Go Ahead SC SE IV|Pro Squash Akadémia SE III</t>
  </si>
  <si>
    <t>Pro Squash Akadémia SE III|Go Ahead SC SE III</t>
  </si>
  <si>
    <t>Go Ahead SC SE III|Pro Squash Akadémia SE III</t>
  </si>
  <si>
    <t>Pro Squash Akadémia SE III|Szegedi-Tisza Squash SE II</t>
  </si>
  <si>
    <t>Szegedi-Tisza Squash SE II|Pro Squash Akadémia SE III</t>
  </si>
  <si>
    <t>Pro Squash Akadémia SE III|Egri SSE-BaluTurboTeam</t>
  </si>
  <si>
    <t>Egri SSE-BaluTurboTeam|Pro Squash Akadémia SE III</t>
  </si>
  <si>
    <t>Pro Squash Akadémia SE III|Öntöde SE</t>
  </si>
  <si>
    <t>Öntöde SE|Pro Squash Akadémia SE III</t>
  </si>
  <si>
    <t>Pro Squash Akadémia SE III|Pécsi Fallabda SE</t>
  </si>
  <si>
    <t>Pécsi Fallabda SE|Pro Squash Akadémia SE III</t>
  </si>
  <si>
    <t>F.I.T.S.C.|Go Ahead SC SE IV</t>
  </si>
  <si>
    <t>Go Ahead SC SE IV|F.I.T.S.C.</t>
  </si>
  <si>
    <t>F.I.T.S.C.|Go Ahead SC SE III</t>
  </si>
  <si>
    <t>Go Ahead SC SE III|F.I.T.S.C.</t>
  </si>
  <si>
    <t>F.I.T.S.C.|Szegedi-Tisza Squash SE II</t>
  </si>
  <si>
    <t>Szegedi-Tisza Squash SE II|F.I.T.S.C.</t>
  </si>
  <si>
    <t>F.I.T.S.C.|Egri SSE-BaluTurboTeam</t>
  </si>
  <si>
    <t>Egri SSE-BaluTurboTeam|F.I.T.S.C.</t>
  </si>
  <si>
    <t>F.I.T.S.C.|Öntöde SE</t>
  </si>
  <si>
    <t>Öntöde SE|F.I.T.S.C.</t>
  </si>
  <si>
    <t>F.I.T.S.C.|Pécsi Fallabda SE</t>
  </si>
  <si>
    <t>Pécsi Fallabda SE|F.I.T.S.C.</t>
  </si>
  <si>
    <t>Go Ahead SC SE IV|Go Ahead SC SE III</t>
  </si>
  <si>
    <t>Go Ahead SC SE III|Go Ahead SC SE IV</t>
  </si>
  <si>
    <t>Go Ahead SC SE IV|Szegedi-Tisza Squash SE II</t>
  </si>
  <si>
    <t>Szegedi-Tisza Squash SE II|Go Ahead SC SE IV</t>
  </si>
  <si>
    <t>Go Ahead SC SE IV|Egri SSE-BaluTurboTeam</t>
  </si>
  <si>
    <t>Egri SSE-BaluTurboTeam|Go Ahead SC SE IV</t>
  </si>
  <si>
    <t>Go Ahead SC SE IV|Öntöde SE</t>
  </si>
  <si>
    <t>Öntöde SE|Go Ahead SC SE IV</t>
  </si>
  <si>
    <t>Go Ahead SC SE IV|Pécsi Fallabda SE</t>
  </si>
  <si>
    <t>Pécsi Fallabda SE|Go Ahead SC SE IV</t>
  </si>
  <si>
    <t>Go Ahead SC SE III|Szegedi-Tisza Squash SE II</t>
  </si>
  <si>
    <t>Szegedi-Tisza Squash SE II|Go Ahead SC SE III</t>
  </si>
  <si>
    <t>Go Ahead SC SE III|Egri SSE-BaluTurboTeam</t>
  </si>
  <si>
    <t>Egri SSE-BaluTurboTeam|Go Ahead SC SE III</t>
  </si>
  <si>
    <t>Go Ahead SC SE III|Öntöde SE</t>
  </si>
  <si>
    <t>Öntöde SE|Go Ahead SC SE III</t>
  </si>
  <si>
    <t>Go Ahead SC SE III|Pécsi Fallabda SE</t>
  </si>
  <si>
    <t>Pécsi Fallabda SE|Go Ahead SC SE III</t>
  </si>
  <si>
    <t>Szegedi-Tisza Squash SE II|Egri SSE-BaluTurboTeam</t>
  </si>
  <si>
    <t>Egri SSE-BaluTurboTeam|Szegedi-Tisza Squash SE II</t>
  </si>
  <si>
    <t>Szegedi-Tisza Squash SE II|Öntöde SE</t>
  </si>
  <si>
    <t>Öntöde SE|Szegedi-Tisza Squash SE II</t>
  </si>
  <si>
    <t>Szegedi-Tisza Squash SE II|Pécsi Fallabda SE</t>
  </si>
  <si>
    <t>Pécsi Fallabda SE|Szegedi-Tisza Squash SE II</t>
  </si>
  <si>
    <t>Egri SSE-BaluTurboTeam|Öntöde SE</t>
  </si>
  <si>
    <t>Öntöde SE|Egri SSE-BaluTurboTeam</t>
  </si>
  <si>
    <t>Egri SSE-BaluTurboTeam|Pécsi Fallabda SE</t>
  </si>
  <si>
    <t>Pécsi Fallabda SE|Egri SSE-BaluTurboTeam</t>
  </si>
  <si>
    <t>Öntöde SE|Pécsi Fallabda SE</t>
  </si>
  <si>
    <t>Pécsi Fallabda SE|Öntöde SE</t>
  </si>
  <si>
    <t>Helyezés</t>
  </si>
  <si>
    <t>Nyert szettek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</si>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</sst>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>
    <filterColumn colId="4">
      <filters>
        <filter val="3"/>
      </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4"/>
    <tableColumn id="5" xr3:uid="{76305D33-FCE2-4799-BE18-A315E710CC8E}" uniqueName="5" name="Csapatok.2" queryTableFieldId="5" dataDxfId="13"/>
    <tableColumn id="20" xr3:uid="{52CA6774-1F3B-49AD-B58A-D7F9A6262BBA}" uniqueName="20" name="Forduló" queryTableFieldId="22" dataDxfId="12"/>
    <tableColumn id="9" xr3:uid="{A5006C4A-E6B4-4E9C-89B7-4176EE79D4EA}" uniqueName="9" name="Csapatok eredmény" queryTableFieldId="33" dataDxfId="11"/>
    <tableColumn id="8" xr3:uid="{1F2A76CB-52C8-40C7-BAAE-76A59CCEB18B}" uniqueName="8" name="Csapatok.2 eredmény" queryTableFieldId="32" dataDxfId="10"/>
    <tableColumn id="10" xr3:uid="{D78493F2-87F3-46B7-BE9C-C6808AD94BA8}" uniqueName="10" name="Csapat.1 szettek" queryTableFieldId="10" dataDxfId="9"/>
    <tableColumn id="11" xr3:uid="{89958C1C-12DE-41FA-B6FA-4A940C81EE28}" uniqueName="11" name="Csapat.2 szettek" queryTableFieldId="11" dataDxfId="8"/>
    <tableColumn id="12" xr3:uid="{25F87C09-8234-4883-993B-E614F5DF1B89}" uniqueName="12" name="Csapat.1 pontok" queryTableFieldId="12" dataDxfId="7"/>
    <tableColumn id="13" xr3:uid="{F8DCC56D-1AA1-46D2-A9BC-E5CF869D137E}" uniqueName="13" name="Csapat.2 pontok" queryTableFieldId="13" dataDxfId="6"/>
    <tableColumn id="6" xr3:uid="{C0E3C251-E34A-462C-B45D-4C1C2431BB83}" uniqueName="6" name="Csapatok megszerzett pont" queryTableFieldId="30" dataDxfId="5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4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D12" totalsRowShown="0" headerRowDxfId="3">
  <autoFilter ref="A1:D12" xr:uid="{32AFCE3A-7916-41AC-AAB0-71EDD2247BD9}"/>
  <tableColumns count="4">
    <tableColumn id="2" xr3:uid="{A3E0D0AE-EEDB-4873-88B9-9D3D762FB5C9}" name="Csapatok"/>
    <tableColumn id="1" xr3:uid="{BBD85CC9-69C7-4D68-B92D-966707ED0706}" name="Pontok" dataDxfId="2">
      <calculatedColumnFormula>SUMIF('Mérkőzések | eredmények'!C:C,cs_1,'Mérkőzések | eredmények'!L:L)+SUMIF('Mérkőzések | eredmények'!D:D,cs_1,'Mérkőzések | eredmények'!M:M)</calculatedColumnFormula>
    </tableColumn>
    <tableColumn id="3" xr3:uid="{251D4938-7DAD-4A27-BE43-A389A2D80FA0}" name="Nyert szettek" dataDxfId="1"/>
    <tableColumn id="5" xr3:uid="{23BEF244-27FB-4A56-88F3-0B5FAEC1B520}" name="index" dataDxfId="0">
      <calculatedColumnFormula>VALUE(Csapatok[[#This Row],[Pontok]]&amp;Csapatok[[#This Row],[Nyert szettek]])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AB33"/>
  <sheetViews>
    <sheetView showGridLines="0" tabSelected="1" workbookViewId="0">
      <selection activeCell="L26" sqref="L26"/>
    </sheetView>
  </sheetViews>
  <sheetFormatPr defaultRowHeight="15" x14ac:dyDescent="0.25"/>
  <cols>
    <col min="1" max="1" width="14.42578125" customWidth="1"/>
    <col min="2" max="21" width="6.85546875" customWidth="1"/>
    <col min="25" max="25" width="9" bestFit="1" customWidth="1"/>
    <col min="26" max="26" width="25" bestFit="1" customWidth="1"/>
    <col min="27" max="27" width="7.28515625" bestFit="1" customWidth="1"/>
    <col min="28" max="28" width="6" hidden="1" customWidth="1"/>
  </cols>
  <sheetData>
    <row r="1" spans="1:28" ht="15.75" thickBot="1" x14ac:dyDescent="0.3"/>
    <row r="2" spans="1:28" ht="32.25" customHeight="1" x14ac:dyDescent="0.25">
      <c r="A2" s="35"/>
      <c r="B2" s="43" t="str">
        <f>IF(cs_1="","",cs_1)</f>
        <v>MAFC SE</v>
      </c>
      <c r="C2" s="44"/>
      <c r="D2" s="39" t="str">
        <f>IF(cs_2="","",cs_2)</f>
        <v>Budaörsi Labda Egylet II</v>
      </c>
      <c r="E2" s="45"/>
      <c r="F2" s="39" t="str">
        <f>IF(cs_3="","",cs_3)</f>
        <v>Pro Squash Akadémia SE III</v>
      </c>
      <c r="G2" s="45"/>
      <c r="H2" s="39" t="str">
        <f>IF(cs_4="","",cs_4)</f>
        <v>F.I.T.S.C.</v>
      </c>
      <c r="I2" s="45"/>
      <c r="J2" s="39" t="str">
        <f>IF(cs_5="","",cs_5)</f>
        <v>Go Ahead SC SE IV</v>
      </c>
      <c r="K2" s="45"/>
      <c r="L2" s="39" t="str">
        <f>IF(cs_6="","",cs_6)</f>
        <v>Go Ahead SC SE III</v>
      </c>
      <c r="M2" s="45"/>
      <c r="N2" s="39" t="str">
        <f>IF(cs_7="","",cs_7)</f>
        <v>Szegedi-Tisza Squash SE II</v>
      </c>
      <c r="O2" s="48"/>
      <c r="P2" s="43" t="str">
        <f>IF(cs_8="","",cs_8)</f>
        <v>Egri SSE-BaluTurboTeam</v>
      </c>
      <c r="Q2" s="44"/>
      <c r="R2" s="39" t="str">
        <f>IF(cs_9="","",cs_9)</f>
        <v>Öntöde SE</v>
      </c>
      <c r="S2" s="45"/>
      <c r="T2" s="39" t="str">
        <f>IF(cs_10="","",cs_10)</f>
        <v>Pécsi Fallabda SE</v>
      </c>
      <c r="U2" s="40"/>
    </row>
    <row r="3" spans="1:28" ht="17.25" customHeight="1" x14ac:dyDescent="0.25">
      <c r="A3" s="41" t="str">
        <f>IF(cs_1="","",cs_1)</f>
        <v>MAFC SE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1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3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2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2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4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0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4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0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4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0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4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0</v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4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0</v>
      </c>
      <c r="T3" s="3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>4</v>
      </c>
      <c r="U3" s="5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>0</v>
      </c>
    </row>
    <row r="4" spans="1:28" ht="17.25" customHeight="1" x14ac:dyDescent="0.25">
      <c r="A4" s="42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5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9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7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6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12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4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12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3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12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0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2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12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4</v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12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1</v>
      </c>
      <c r="T4" s="20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>12</v>
      </c>
      <c r="U4" s="24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>2</v>
      </c>
      <c r="Y4" t="s">
        <v>114</v>
      </c>
      <c r="Z4" t="s">
        <v>0</v>
      </c>
      <c r="AA4" t="s">
        <v>9</v>
      </c>
      <c r="AB4" t="s">
        <v>116</v>
      </c>
    </row>
    <row r="5" spans="1:28" ht="17.25" customHeight="1" x14ac:dyDescent="0.25">
      <c r="A5" s="46" t="str">
        <f>IF(cs_2="","",cs_2)</f>
        <v>Budaörsi Labda Egylet II</v>
      </c>
      <c r="B5" s="3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>1</v>
      </c>
      <c r="C5" s="4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3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1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3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1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3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1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4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0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3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1</v>
      </c>
      <c r="R5" s="18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>4</v>
      </c>
      <c r="S5" s="19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>0</v>
      </c>
      <c r="T5" s="3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>3</v>
      </c>
      <c r="U5" s="5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>1</v>
      </c>
      <c r="Y5" s="17">
        <v>1</v>
      </c>
      <c r="Z5" t="str" cm="1">
        <f t="array" ref="Z5">_xlfn.XLOOKUP(AB5,Csapatok[[#All],[index]],Csapatok[[#All],[Csapatok]])</f>
        <v>Budaörsi Labda Egylet II</v>
      </c>
      <c r="AA5">
        <f>LARGE('Csapatok'!B:B,Mátrix!$Y5)</f>
        <v>26</v>
      </c>
      <c r="AB5">
        <f>LARGE('Csapatok'!D:D,Mátrix!$Y5)</f>
        <v>2689</v>
      </c>
    </row>
    <row r="6" spans="1:28" ht="17.25" customHeight="1" x14ac:dyDescent="0.25">
      <c r="A6" s="47"/>
      <c r="B6" s="22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>5</v>
      </c>
      <c r="C6" s="21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>9</v>
      </c>
      <c r="D6" s="2"/>
      <c r="E6" s="2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11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3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9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8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9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5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9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5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12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1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9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5</v>
      </c>
      <c r="R6" s="20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>12</v>
      </c>
      <c r="S6" s="21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>1</v>
      </c>
      <c r="T6" s="20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>9</v>
      </c>
      <c r="U6" s="24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>5</v>
      </c>
      <c r="Y6" s="17">
        <v>2</v>
      </c>
      <c r="Z6" t="str" cm="1">
        <f t="array" ref="Z6">_xlfn.XLOOKUP(AB6,Csapatok[[#All],[index]],Csapatok[[#All],[Csapatok]])</f>
        <v>MAFC SE</v>
      </c>
      <c r="AA6">
        <f>LARGE('Csapatok'!B:B,Mátrix!$Y6)</f>
        <v>23</v>
      </c>
      <c r="AB6">
        <f>LARGE('Csapatok'!D:D,Mátrix!$Y6)</f>
        <v>2396</v>
      </c>
    </row>
    <row r="7" spans="1:28" ht="17.25" customHeight="1" x14ac:dyDescent="0.25">
      <c r="A7" s="41" t="str">
        <f>IF(cs_3="","",cs_3)</f>
        <v>Pro Squash Akadémia SE III</v>
      </c>
      <c r="B7" s="3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>2</v>
      </c>
      <c r="C7" s="4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>2</v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3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1</v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1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3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2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2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1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3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3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1</v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3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1</v>
      </c>
      <c r="T7" s="3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>2</v>
      </c>
      <c r="U7" s="5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>2</v>
      </c>
      <c r="Y7" s="17">
        <v>3</v>
      </c>
      <c r="Z7" t="str" cm="1">
        <f t="array" ref="Z7">_xlfn.XLOOKUP(AB7,Csapatok[[#All],[index]],Csapatok[[#All],[Csapatok]])</f>
        <v>F.I.T.S.C.</v>
      </c>
      <c r="AA7">
        <f>LARGE('Csapatok'!B:B,Mátrix!$Y7)</f>
        <v>21</v>
      </c>
      <c r="AB7">
        <f>LARGE('Csapatok'!D:D,Mátrix!$Y7)</f>
        <v>2191</v>
      </c>
    </row>
    <row r="8" spans="1:28" ht="17.25" customHeight="1" x14ac:dyDescent="0.25">
      <c r="A8" s="47"/>
      <c r="B8" s="20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>7</v>
      </c>
      <c r="C8" s="21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>6</v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11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3</v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5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11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1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8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6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10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5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11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4</v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9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4</v>
      </c>
      <c r="T8" s="22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>7</v>
      </c>
      <c r="U8" s="25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>7</v>
      </c>
      <c r="Y8" s="17">
        <v>4</v>
      </c>
      <c r="Z8" t="str" cm="1">
        <f t="array" ref="Z8">_xlfn.XLOOKUP(AB8,Csapatok[[#All],[index]],Csapatok[[#All],[Csapatok]])</f>
        <v>Szegedi-Tisza Squash SE II</v>
      </c>
      <c r="AA8">
        <f>LARGE('Csapatok'!B:B,Mátrix!$Y8)</f>
        <v>18</v>
      </c>
      <c r="AB8">
        <f>LARGE('Csapatok'!D:D,Mátrix!$Y8)</f>
        <v>1864</v>
      </c>
    </row>
    <row r="9" spans="1:28" ht="17.25" customHeight="1" x14ac:dyDescent="0.25">
      <c r="A9" s="41" t="str">
        <f>IF(cs_4="","",cs_4)</f>
        <v>F.I.T.S.C.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4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0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2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2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1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3</v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4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0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2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2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4</v>
      </c>
      <c r="Q9" s="4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0</v>
      </c>
      <c r="R9" s="18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>4</v>
      </c>
      <c r="S9" s="19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>0</v>
      </c>
      <c r="T9" s="3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>4</v>
      </c>
      <c r="U9" s="5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>0</v>
      </c>
      <c r="Y9" s="17">
        <v>5</v>
      </c>
      <c r="Z9" t="str" cm="1">
        <f t="array" ref="Z9">_xlfn.XLOOKUP(AB9,Csapatok[[#All],[index]],Csapatok[[#All],[Csapatok]])</f>
        <v>Pro Squash Akadémia SE III</v>
      </c>
      <c r="AA9">
        <f>LARGE('Csapatok'!B:B,Mátrix!$Y9)</f>
        <v>14</v>
      </c>
      <c r="AB9">
        <f>LARGE('Csapatok'!D:D,Mátrix!$Y9)</f>
        <v>1471</v>
      </c>
    </row>
    <row r="10" spans="1:28" ht="17.25" customHeight="1" x14ac:dyDescent="0.25">
      <c r="A10" s="47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12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4</v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9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8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5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11</v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12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3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12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1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8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7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12</v>
      </c>
      <c r="Q10" s="23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2</v>
      </c>
      <c r="R10" s="22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>12</v>
      </c>
      <c r="S10" s="23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>6</v>
      </c>
      <c r="T10" s="20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>12</v>
      </c>
      <c r="U10" s="24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>3</v>
      </c>
      <c r="Y10" s="17">
        <v>6</v>
      </c>
      <c r="Z10" t="str" cm="1">
        <f t="array" ref="Z10">_xlfn.XLOOKUP(AB10,Csapatok[[#All],[index]],Csapatok[[#All],[Csapatok]])</f>
        <v>Pécsi Fallabda SE</v>
      </c>
      <c r="AA10">
        <f>LARGE('Csapatok'!B:B,Mátrix!$Y10)</f>
        <v>13</v>
      </c>
      <c r="AB10">
        <f>LARGE('Csapatok'!D:D,Mátrix!$Y10)</f>
        <v>1366</v>
      </c>
    </row>
    <row r="11" spans="1:28" ht="17.25" customHeight="1" x14ac:dyDescent="0.25">
      <c r="A11" s="41" t="str">
        <f>IF(cs_5="","",cs_5)</f>
        <v>Go Ahead SC SE IV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4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0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3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1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4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0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4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0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1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3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1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3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3</v>
      </c>
      <c r="Q11" s="4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1</v>
      </c>
      <c r="R11" s="18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>2</v>
      </c>
      <c r="S11" s="19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>2</v>
      </c>
      <c r="T11" s="3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>1</v>
      </c>
      <c r="U11" s="5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>3</v>
      </c>
      <c r="Y11" s="17">
        <v>7</v>
      </c>
      <c r="Z11" t="str" cm="1">
        <f t="array" ref="Z11">_xlfn.XLOOKUP(AB11,Csapatok[[#All],[index]],Csapatok[[#All],[Csapatok]])</f>
        <v>Go Ahead SC SE III</v>
      </c>
      <c r="AA11">
        <f>LARGE('Csapatok'!B:B,Mátrix!$Y11)</f>
        <v>10</v>
      </c>
      <c r="AB11">
        <f>LARGE('Csapatok'!D:D,Mátrix!$Y11)</f>
        <v>1052</v>
      </c>
    </row>
    <row r="12" spans="1:28" ht="17.25" customHeight="1" x14ac:dyDescent="0.25">
      <c r="A12" s="42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12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3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9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5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12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1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12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3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6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10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6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10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11</v>
      </c>
      <c r="Q12" s="21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3</v>
      </c>
      <c r="R12" s="20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>9</v>
      </c>
      <c r="S12" s="21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>8</v>
      </c>
      <c r="T12" s="22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>4</v>
      </c>
      <c r="U12" s="25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>11</v>
      </c>
      <c r="Y12" s="17">
        <v>8</v>
      </c>
      <c r="Z12" t="str" cm="1">
        <f t="array" ref="Z12">_xlfn.XLOOKUP(AB12,Csapatok[[#All],[index]],Csapatok[[#All],[Csapatok]])</f>
        <v>Go Ahead SC SE IV</v>
      </c>
      <c r="AA12">
        <f>LARGE('Csapatok'!B:B,Mátrix!$Y12)</f>
        <v>5</v>
      </c>
      <c r="AB12">
        <f>LARGE('Csapatok'!D:D,Mátrix!$Y12)</f>
        <v>548</v>
      </c>
    </row>
    <row r="13" spans="1:28" ht="17.25" customHeight="1" x14ac:dyDescent="0.25">
      <c r="A13" s="46" t="str">
        <f>IF(cs_6="","",cs_6)</f>
        <v>Go Ahead SC SE III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4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0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3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1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2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2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4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0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1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1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3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3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1</v>
      </c>
      <c r="R13" s="18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>3</v>
      </c>
      <c r="S13" s="19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>1</v>
      </c>
      <c r="T13" s="3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>0</v>
      </c>
      <c r="U13" s="5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>4</v>
      </c>
      <c r="Y13" s="17">
        <v>9</v>
      </c>
      <c r="Z13" t="str" cm="1">
        <f t="array" ref="Z13">_xlfn.XLOOKUP(AB13,Csapatok[[#All],[index]],Csapatok[[#All],[Csapatok]])</f>
        <v>Öntöde SE</v>
      </c>
      <c r="AA13">
        <f>LARGE('Csapatok'!B:B,Mátrix!$Y13)</f>
        <v>4</v>
      </c>
      <c r="AB13">
        <f>LARGE('Csapatok'!D:D,Mátrix!$Y13)</f>
        <v>442</v>
      </c>
    </row>
    <row r="14" spans="1:28" ht="17.25" customHeight="1" x14ac:dyDescent="0.25">
      <c r="A14" s="47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12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0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9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5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8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6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12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1</v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6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10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5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11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11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5</v>
      </c>
      <c r="R14" s="20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>11</v>
      </c>
      <c r="S14" s="21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>4</v>
      </c>
      <c r="T14" s="22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>3</v>
      </c>
      <c r="U14" s="25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>12</v>
      </c>
      <c r="Y14" s="17">
        <v>10</v>
      </c>
      <c r="Z14" t="str" cm="1">
        <f t="array" ref="Z14">_xlfn.XLOOKUP(AB14,Csapatok[[#All],[index]],Csapatok[[#All],[Csapatok]])</f>
        <v>Egri SSE-BaluTurboTeam</v>
      </c>
      <c r="AA14">
        <f>LARGE('Csapatok'!B:B,Mátrix!$Y14)</f>
        <v>1</v>
      </c>
      <c r="AB14">
        <f>LARGE('Csapatok'!D:D,Mátrix!$Y14)</f>
        <v>138</v>
      </c>
    </row>
    <row r="15" spans="1:28" ht="17.25" customHeight="1" x14ac:dyDescent="0.25">
      <c r="A15" s="41" t="str">
        <f>IF(cs_7="","",cs_7)</f>
        <v>Szegedi-Tisza Squash SE II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4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4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0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1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3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2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2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1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3</v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1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3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2</v>
      </c>
      <c r="Q15" s="4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2</v>
      </c>
      <c r="R15" s="18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>3</v>
      </c>
      <c r="S15" s="19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>1</v>
      </c>
      <c r="T15" s="11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>3</v>
      </c>
      <c r="U15" s="5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>1</v>
      </c>
    </row>
    <row r="16" spans="1:28" ht="17.25" customHeight="1" x14ac:dyDescent="0.25">
      <c r="A16" s="47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12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2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12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1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10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5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8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7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6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10</v>
      </c>
      <c r="L16" s="22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5</v>
      </c>
      <c r="M16" s="27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11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8</v>
      </c>
      <c r="Q16" s="23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6</v>
      </c>
      <c r="R16" s="20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>10</v>
      </c>
      <c r="S16" s="21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>1</v>
      </c>
      <c r="T16" s="26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>10</v>
      </c>
      <c r="U16" s="25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>5</v>
      </c>
    </row>
    <row r="17" spans="1:21" ht="17.25" customHeight="1" x14ac:dyDescent="0.25">
      <c r="A17" s="41" t="str">
        <f>IF(cs_8="","",cs_8)</f>
        <v>Egri SSE-BaluTurboTeam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4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0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3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1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3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1</v>
      </c>
      <c r="H17" s="10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>4</v>
      </c>
      <c r="I17" s="9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>0</v>
      </c>
      <c r="J17" s="3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>3</v>
      </c>
      <c r="K17" s="4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>1</v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3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1</v>
      </c>
      <c r="N17" s="3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>2</v>
      </c>
      <c r="O17" s="4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>2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1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3</v>
      </c>
      <c r="T17" s="3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>1</v>
      </c>
      <c r="U17" s="5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>3</v>
      </c>
    </row>
    <row r="18" spans="1:21" ht="17.25" customHeight="1" x14ac:dyDescent="0.25">
      <c r="A18" s="42"/>
      <c r="B18" s="2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12</v>
      </c>
      <c r="C18" s="2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4</v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9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5</v>
      </c>
      <c r="F18" s="2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11</v>
      </c>
      <c r="G18" s="2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4</v>
      </c>
      <c r="H18" s="22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>12</v>
      </c>
      <c r="I18" s="23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>2</v>
      </c>
      <c r="J18" s="20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>11</v>
      </c>
      <c r="K18" s="21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>3</v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11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5</v>
      </c>
      <c r="N18" s="20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>8</v>
      </c>
      <c r="O18" s="29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>6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5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10</v>
      </c>
      <c r="T18" s="20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>4</v>
      </c>
      <c r="U18" s="24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>10</v>
      </c>
    </row>
    <row r="19" spans="1:21" ht="17.25" customHeight="1" x14ac:dyDescent="0.25">
      <c r="A19" s="46" t="str">
        <f>IF(cs_9="","",cs_9)</f>
        <v>Öntöde SE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4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0</v>
      </c>
      <c r="D19" s="3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>4</v>
      </c>
      <c r="E19" s="4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>0</v>
      </c>
      <c r="F19" s="3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>3</v>
      </c>
      <c r="G19" s="4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>1</v>
      </c>
      <c r="H19" s="3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>4</v>
      </c>
      <c r="I19" s="4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>0</v>
      </c>
      <c r="J19" s="3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>2</v>
      </c>
      <c r="K19" s="4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>2</v>
      </c>
      <c r="L19" s="3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>3</v>
      </c>
      <c r="M19" s="4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>1</v>
      </c>
      <c r="N19" s="3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>3</v>
      </c>
      <c r="O19" s="4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>1</v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1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3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>1</v>
      </c>
      <c r="U19" s="5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>3</v>
      </c>
    </row>
    <row r="20" spans="1:21" ht="17.25" customHeight="1" x14ac:dyDescent="0.25">
      <c r="A20" s="42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12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1</v>
      </c>
      <c r="D20" s="20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>12</v>
      </c>
      <c r="E20" s="21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>1</v>
      </c>
      <c r="F20" s="22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>9</v>
      </c>
      <c r="G20" s="23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>4</v>
      </c>
      <c r="H20" s="20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>12</v>
      </c>
      <c r="I20" s="21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>6</v>
      </c>
      <c r="J20" s="20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>9</v>
      </c>
      <c r="K20" s="21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>8</v>
      </c>
      <c r="L20" s="20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>11</v>
      </c>
      <c r="M20" s="21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>4</v>
      </c>
      <c r="N20" s="20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>10</v>
      </c>
      <c r="O20" s="21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>1</v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5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10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>7</v>
      </c>
      <c r="U20" s="24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>11</v>
      </c>
    </row>
    <row r="21" spans="1:21" ht="17.25" customHeight="1" x14ac:dyDescent="0.25">
      <c r="A21" s="49" t="str">
        <f>IF(cs_10="","",cs_10)</f>
        <v>Pécsi Fallabda SE</v>
      </c>
      <c r="B21" s="3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>4</v>
      </c>
      <c r="C21" s="4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>0</v>
      </c>
      <c r="D21" s="3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>3</v>
      </c>
      <c r="E21" s="4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>1</v>
      </c>
      <c r="F21" s="3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>2</v>
      </c>
      <c r="G21" s="4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>2</v>
      </c>
      <c r="H21" s="3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>4</v>
      </c>
      <c r="I21" s="4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>0</v>
      </c>
      <c r="J21" s="3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>1</v>
      </c>
      <c r="K21" s="4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>3</v>
      </c>
      <c r="L21" s="3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>0</v>
      </c>
      <c r="M21" s="4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>4</v>
      </c>
      <c r="N21" s="3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>3</v>
      </c>
      <c r="O21" s="4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>1</v>
      </c>
      <c r="P21" s="3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>1</v>
      </c>
      <c r="Q21" s="4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>3</v>
      </c>
      <c r="R21" s="3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>1</v>
      </c>
      <c r="S21" s="4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>3</v>
      </c>
      <c r="T21" s="2"/>
      <c r="U21" s="6"/>
    </row>
    <row r="22" spans="1:21" ht="17.25" customHeight="1" thickBot="1" x14ac:dyDescent="0.3">
      <c r="A22" s="50"/>
      <c r="B22" s="30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>12</v>
      </c>
      <c r="C22" s="31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>2</v>
      </c>
      <c r="D22" s="30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>9</v>
      </c>
      <c r="E22" s="31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>5</v>
      </c>
      <c r="F22" s="30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>7</v>
      </c>
      <c r="G22" s="31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>7</v>
      </c>
      <c r="H22" s="32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>12</v>
      </c>
      <c r="I22" s="33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>3</v>
      </c>
      <c r="J22" s="32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>4</v>
      </c>
      <c r="K22" s="33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>11</v>
      </c>
      <c r="L22" s="30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>3</v>
      </c>
      <c r="M22" s="31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>12</v>
      </c>
      <c r="N22" s="30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>10</v>
      </c>
      <c r="O22" s="31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>5</v>
      </c>
      <c r="P22" s="30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>4</v>
      </c>
      <c r="Q22" s="31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>10</v>
      </c>
      <c r="R22" s="30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>7</v>
      </c>
      <c r="S22" s="34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>11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D4:U4">
    <cfRule type="expression" dxfId="17" priority="4">
      <formula>IF(AND(D3=2,D4=""),1,0)</formula>
    </cfRule>
  </conditionalFormatting>
  <conditionalFormatting sqref="T20:U20 R18:U18 P16:U16 N14:U14 L12:U12 J10:U10 H8:U8 F6:U6">
    <cfRule type="expression" dxfId="16" priority="3">
      <formula>IF(AND(F5=2,F6=""),1,0)</formula>
    </cfRule>
  </conditionalFormatting>
  <conditionalFormatting sqref="B22:S22 B20:Q20 B18:O18 B16:M16 B14:K14 B12:I12 B10:G10 B8:E8 B6:C6">
    <cfRule type="expression" dxfId="15" priority="2">
      <formula>IF(AND(B5=2,B6=""),1,0)</formula>
    </cfRule>
  </conditionalFormatting>
  <pageMargins left="0.7" right="0.7" top="0.75" bottom="0.75" header="0.3" footer="0.3"/>
  <ignoredErrors>
    <ignoredError sqref="B3:Q22 R3:U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M46"/>
  <sheetViews>
    <sheetView topLeftCell="C1" workbookViewId="0">
      <selection activeCell="I24" sqref="I24"/>
    </sheetView>
  </sheetViews>
  <sheetFormatPr defaultRowHeight="15" x14ac:dyDescent="0.25"/>
  <cols>
    <col min="1" max="2" width="10.42578125" hidden="1" customWidth="1"/>
    <col min="3" max="4" width="25.140625" bestFit="1" customWidth="1"/>
    <col min="5" max="5" width="12.5703125" bestFit="1" customWidth="1"/>
    <col min="6" max="6" width="14.85546875" bestFit="1" customWidth="1"/>
    <col min="7" max="7" width="15.28515625" bestFit="1" customWidth="1"/>
    <col min="8" max="11" width="13.140625" bestFit="1" customWidth="1"/>
    <col min="12" max="12" width="25.140625" bestFit="1" customWidth="1"/>
    <col min="13" max="13" width="21.28515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hidden="1" x14ac:dyDescent="0.25">
      <c r="A2" t="s">
        <v>24</v>
      </c>
      <c r="B2" t="s">
        <v>25</v>
      </c>
      <c r="C2" t="s">
        <v>14</v>
      </c>
      <c r="D2" s="1" t="s">
        <v>15</v>
      </c>
      <c r="E2" s="17">
        <v>2</v>
      </c>
      <c r="F2" s="36">
        <v>1</v>
      </c>
      <c r="G2" s="36">
        <v>3</v>
      </c>
      <c r="H2" s="36">
        <v>5</v>
      </c>
      <c r="I2" s="36">
        <v>9</v>
      </c>
      <c r="J2" s="36"/>
      <c r="K2" s="36"/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x14ac:dyDescent="0.25">
      <c r="A3" t="s">
        <v>26</v>
      </c>
      <c r="B3" t="s">
        <v>27</v>
      </c>
      <c r="C3" t="s">
        <v>14</v>
      </c>
      <c r="D3" s="1" t="s">
        <v>16</v>
      </c>
      <c r="E3" s="17">
        <v>3</v>
      </c>
      <c r="F3" s="36">
        <v>2</v>
      </c>
      <c r="G3" s="36">
        <v>2</v>
      </c>
      <c r="H3" s="36">
        <v>7</v>
      </c>
      <c r="I3" s="36">
        <v>6</v>
      </c>
      <c r="J3" s="36"/>
      <c r="K3" s="36"/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" spans="1:13" hidden="1" x14ac:dyDescent="0.25">
      <c r="A4" t="s">
        <v>28</v>
      </c>
      <c r="B4" t="s">
        <v>29</v>
      </c>
      <c r="C4" t="s">
        <v>14</v>
      </c>
      <c r="D4" s="1" t="s">
        <v>17</v>
      </c>
      <c r="E4" s="17">
        <v>1</v>
      </c>
      <c r="F4" s="36">
        <v>4</v>
      </c>
      <c r="G4" s="36">
        <v>0</v>
      </c>
      <c r="H4" s="36">
        <v>12</v>
      </c>
      <c r="I4" s="36">
        <v>4</v>
      </c>
      <c r="J4" s="36"/>
      <c r="K4" s="36"/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30</v>
      </c>
      <c r="B5" t="s">
        <v>31</v>
      </c>
      <c r="C5" t="s">
        <v>14</v>
      </c>
      <c r="D5" s="1" t="s">
        <v>18</v>
      </c>
      <c r="E5" s="17">
        <v>3</v>
      </c>
      <c r="F5" s="36">
        <v>4</v>
      </c>
      <c r="G5" s="36">
        <v>0</v>
      </c>
      <c r="H5" s="36">
        <v>12</v>
      </c>
      <c r="I5" s="36">
        <v>3</v>
      </c>
      <c r="J5" s="36"/>
      <c r="K5" s="36"/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32</v>
      </c>
      <c r="B6" t="s">
        <v>33</v>
      </c>
      <c r="C6" t="s">
        <v>14</v>
      </c>
      <c r="D6" s="1" t="s">
        <v>19</v>
      </c>
      <c r="E6" s="17">
        <v>3</v>
      </c>
      <c r="F6" s="36">
        <v>4</v>
      </c>
      <c r="G6" s="36">
        <v>0</v>
      </c>
      <c r="H6" s="36">
        <v>12</v>
      </c>
      <c r="I6" s="36">
        <v>0</v>
      </c>
      <c r="J6" s="36"/>
      <c r="K6" s="36"/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hidden="1" x14ac:dyDescent="0.25">
      <c r="A7" t="s">
        <v>34</v>
      </c>
      <c r="B7" t="s">
        <v>35</v>
      </c>
      <c r="C7" t="s">
        <v>14</v>
      </c>
      <c r="D7" s="1" t="s">
        <v>20</v>
      </c>
      <c r="E7" s="17">
        <v>1</v>
      </c>
      <c r="F7" s="36">
        <v>4</v>
      </c>
      <c r="G7" s="36">
        <v>0</v>
      </c>
      <c r="H7" s="36">
        <v>12</v>
      </c>
      <c r="I7" s="36">
        <v>2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hidden="1" x14ac:dyDescent="0.25">
      <c r="A8" t="s">
        <v>36</v>
      </c>
      <c r="B8" t="s">
        <v>37</v>
      </c>
      <c r="C8" t="s">
        <v>14</v>
      </c>
      <c r="D8" s="1" t="s">
        <v>21</v>
      </c>
      <c r="E8" s="17">
        <v>2</v>
      </c>
      <c r="F8" s="36">
        <v>4</v>
      </c>
      <c r="G8" s="36">
        <v>0</v>
      </c>
      <c r="H8" s="36">
        <v>12</v>
      </c>
      <c r="I8" s="36">
        <v>4</v>
      </c>
      <c r="J8" s="36"/>
      <c r="K8" s="36"/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hidden="1" x14ac:dyDescent="0.25">
      <c r="A9" t="s">
        <v>38</v>
      </c>
      <c r="B9" t="s">
        <v>39</v>
      </c>
      <c r="C9" t="s">
        <v>14</v>
      </c>
      <c r="D9" s="1" t="s">
        <v>22</v>
      </c>
      <c r="E9" s="17">
        <v>2</v>
      </c>
      <c r="F9" s="36">
        <v>4</v>
      </c>
      <c r="G9" s="36">
        <v>0</v>
      </c>
      <c r="H9" s="36">
        <v>12</v>
      </c>
      <c r="I9" s="36">
        <v>1</v>
      </c>
      <c r="J9" s="36"/>
      <c r="K9" s="36"/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hidden="1" x14ac:dyDescent="0.25">
      <c r="A10" t="s">
        <v>40</v>
      </c>
      <c r="B10" t="s">
        <v>41</v>
      </c>
      <c r="C10" t="s">
        <v>14</v>
      </c>
      <c r="D10" s="1" t="s">
        <v>23</v>
      </c>
      <c r="E10" s="17">
        <v>1</v>
      </c>
      <c r="F10" s="36">
        <v>4</v>
      </c>
      <c r="G10" s="36">
        <v>0</v>
      </c>
      <c r="H10" s="36">
        <v>12</v>
      </c>
      <c r="I10" s="36">
        <v>2</v>
      </c>
      <c r="J10" s="36"/>
      <c r="K10" s="36"/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hidden="1" x14ac:dyDescent="0.25">
      <c r="A11" t="s">
        <v>42</v>
      </c>
      <c r="B11" t="s">
        <v>43</v>
      </c>
      <c r="C11" t="s">
        <v>15</v>
      </c>
      <c r="D11" s="1" t="s">
        <v>16</v>
      </c>
      <c r="E11" s="17">
        <v>1</v>
      </c>
      <c r="F11" s="36">
        <v>3</v>
      </c>
      <c r="G11" s="36">
        <v>1</v>
      </c>
      <c r="H11" s="36">
        <v>11</v>
      </c>
      <c r="I11" s="36">
        <v>3</v>
      </c>
      <c r="J11" s="36"/>
      <c r="K11" s="36"/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hidden="1" x14ac:dyDescent="0.25">
      <c r="A12" t="s">
        <v>44</v>
      </c>
      <c r="B12" t="s">
        <v>45</v>
      </c>
      <c r="C12" t="s">
        <v>15</v>
      </c>
      <c r="D12" s="1" t="s">
        <v>17</v>
      </c>
      <c r="E12" s="17">
        <v>2</v>
      </c>
      <c r="F12" s="36">
        <v>2</v>
      </c>
      <c r="G12" s="36">
        <v>2</v>
      </c>
      <c r="H12" s="36">
        <v>9</v>
      </c>
      <c r="I12" s="36">
        <v>8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3" spans="1:13" x14ac:dyDescent="0.25">
      <c r="A13" t="s">
        <v>46</v>
      </c>
      <c r="B13" t="s">
        <v>47</v>
      </c>
      <c r="C13" t="s">
        <v>15</v>
      </c>
      <c r="D13" s="1" t="s">
        <v>18</v>
      </c>
      <c r="E13" s="17">
        <v>3</v>
      </c>
      <c r="F13" s="36">
        <v>3</v>
      </c>
      <c r="G13" s="36">
        <v>1</v>
      </c>
      <c r="H13" s="36">
        <v>9</v>
      </c>
      <c r="I13" s="36">
        <v>5</v>
      </c>
      <c r="J13" s="36"/>
      <c r="K13" s="36"/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hidden="1" x14ac:dyDescent="0.25">
      <c r="A14" t="s">
        <v>48</v>
      </c>
      <c r="B14" t="s">
        <v>49</v>
      </c>
      <c r="C14" t="s">
        <v>15</v>
      </c>
      <c r="D14" s="1" t="s">
        <v>19</v>
      </c>
      <c r="E14" s="17">
        <v>2</v>
      </c>
      <c r="F14" s="36">
        <v>3</v>
      </c>
      <c r="G14" s="36">
        <v>1</v>
      </c>
      <c r="H14" s="36">
        <v>9</v>
      </c>
      <c r="I14" s="36">
        <v>5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50</v>
      </c>
      <c r="B15" t="s">
        <v>51</v>
      </c>
      <c r="C15" t="s">
        <v>15</v>
      </c>
      <c r="D15" s="1" t="s">
        <v>20</v>
      </c>
      <c r="E15" s="17">
        <v>3</v>
      </c>
      <c r="F15" s="36">
        <v>4</v>
      </c>
      <c r="G15" s="36">
        <v>0</v>
      </c>
      <c r="H15" s="36">
        <v>12</v>
      </c>
      <c r="I15" s="36">
        <v>1</v>
      </c>
      <c r="J15" s="36"/>
      <c r="K15" s="36"/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hidden="1" x14ac:dyDescent="0.25">
      <c r="A16" t="s">
        <v>52</v>
      </c>
      <c r="B16" t="s">
        <v>53</v>
      </c>
      <c r="C16" t="s">
        <v>15</v>
      </c>
      <c r="D16" s="1" t="s">
        <v>21</v>
      </c>
      <c r="E16" s="17">
        <v>1</v>
      </c>
      <c r="F16" s="36">
        <v>3</v>
      </c>
      <c r="G16" s="36">
        <v>1</v>
      </c>
      <c r="H16" s="36">
        <v>9</v>
      </c>
      <c r="I16" s="36">
        <v>5</v>
      </c>
      <c r="J16" s="36"/>
      <c r="K16" s="36"/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hidden="1" x14ac:dyDescent="0.25">
      <c r="A17" t="s">
        <v>54</v>
      </c>
      <c r="B17" t="s">
        <v>55</v>
      </c>
      <c r="C17" t="s">
        <v>15</v>
      </c>
      <c r="D17" s="1" t="s">
        <v>22</v>
      </c>
      <c r="E17" s="17">
        <v>1</v>
      </c>
      <c r="F17" s="36">
        <v>4</v>
      </c>
      <c r="G17" s="36">
        <v>0</v>
      </c>
      <c r="H17" s="36">
        <v>12</v>
      </c>
      <c r="I17" s="36">
        <v>1</v>
      </c>
      <c r="J17" s="36"/>
      <c r="K17" s="36"/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56</v>
      </c>
      <c r="B18" t="s">
        <v>57</v>
      </c>
      <c r="C18" t="s">
        <v>15</v>
      </c>
      <c r="D18" s="1" t="s">
        <v>23</v>
      </c>
      <c r="E18" s="17">
        <v>3</v>
      </c>
      <c r="F18" s="36">
        <v>3</v>
      </c>
      <c r="G18" s="36">
        <v>1</v>
      </c>
      <c r="H18" s="36">
        <v>9</v>
      </c>
      <c r="I18" s="36">
        <v>5</v>
      </c>
      <c r="J18" s="36"/>
      <c r="K18" s="36"/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hidden="1" x14ac:dyDescent="0.25">
      <c r="A19" t="s">
        <v>58</v>
      </c>
      <c r="B19" t="s">
        <v>59</v>
      </c>
      <c r="C19" t="s">
        <v>16</v>
      </c>
      <c r="D19" s="1" t="s">
        <v>17</v>
      </c>
      <c r="E19" s="17">
        <v>2</v>
      </c>
      <c r="F19" s="36">
        <v>1</v>
      </c>
      <c r="G19" s="36">
        <v>3</v>
      </c>
      <c r="H19" s="36">
        <v>5</v>
      </c>
      <c r="I19" s="36">
        <v>11</v>
      </c>
      <c r="J19" s="36"/>
      <c r="K19" s="36"/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hidden="1" x14ac:dyDescent="0.25">
      <c r="A20" t="s">
        <v>60</v>
      </c>
      <c r="B20" t="s">
        <v>61</v>
      </c>
      <c r="C20" t="s">
        <v>16</v>
      </c>
      <c r="D20" s="1" t="s">
        <v>18</v>
      </c>
      <c r="E20" s="17">
        <v>1</v>
      </c>
      <c r="F20" s="36">
        <v>4</v>
      </c>
      <c r="G20" s="36">
        <v>0</v>
      </c>
      <c r="H20" s="36">
        <v>12</v>
      </c>
      <c r="I20" s="36">
        <v>1</v>
      </c>
      <c r="J20" s="36"/>
      <c r="K20" s="36"/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hidden="1" x14ac:dyDescent="0.25">
      <c r="A21" t="s">
        <v>62</v>
      </c>
      <c r="B21" t="s">
        <v>63</v>
      </c>
      <c r="C21" t="s">
        <v>16</v>
      </c>
      <c r="D21" s="1" t="s">
        <v>19</v>
      </c>
      <c r="E21" s="17">
        <v>1</v>
      </c>
      <c r="F21" s="36">
        <v>2</v>
      </c>
      <c r="G21" s="36">
        <v>2</v>
      </c>
      <c r="H21" s="36">
        <v>8</v>
      </c>
      <c r="I21" s="36">
        <v>6</v>
      </c>
      <c r="J21" s="36"/>
      <c r="K21" s="36"/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3" hidden="1" x14ac:dyDescent="0.25">
      <c r="A22" t="s">
        <v>64</v>
      </c>
      <c r="B22" t="s">
        <v>65</v>
      </c>
      <c r="C22" t="s">
        <v>16</v>
      </c>
      <c r="D22" s="1" t="s">
        <v>20</v>
      </c>
      <c r="E22" s="17">
        <v>2</v>
      </c>
      <c r="F22" s="36">
        <v>1</v>
      </c>
      <c r="G22" s="36">
        <v>3</v>
      </c>
      <c r="H22" s="36">
        <v>10</v>
      </c>
      <c r="I22" s="36">
        <v>5</v>
      </c>
      <c r="J22" s="36"/>
      <c r="K22" s="36"/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25">
      <c r="A23" t="s">
        <v>66</v>
      </c>
      <c r="B23" t="s">
        <v>67</v>
      </c>
      <c r="C23" t="s">
        <v>16</v>
      </c>
      <c r="D23" s="1" t="s">
        <v>21</v>
      </c>
      <c r="E23" s="17">
        <v>3</v>
      </c>
      <c r="F23" s="36">
        <v>3</v>
      </c>
      <c r="G23" s="36">
        <v>1</v>
      </c>
      <c r="H23" s="36">
        <v>11</v>
      </c>
      <c r="I23" s="36">
        <v>4</v>
      </c>
      <c r="J23" s="36"/>
      <c r="K23" s="36"/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25">
      <c r="A24" t="s">
        <v>68</v>
      </c>
      <c r="B24" t="s">
        <v>69</v>
      </c>
      <c r="C24" t="s">
        <v>16</v>
      </c>
      <c r="D24" s="1" t="s">
        <v>22</v>
      </c>
      <c r="E24" s="17">
        <v>3</v>
      </c>
      <c r="F24" s="36">
        <v>3</v>
      </c>
      <c r="G24" s="36">
        <v>1</v>
      </c>
      <c r="H24" s="36">
        <v>9</v>
      </c>
      <c r="I24" s="36">
        <v>4</v>
      </c>
      <c r="J24" s="36"/>
      <c r="K24" s="36"/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25">
      <c r="A25" t="s">
        <v>70</v>
      </c>
      <c r="B25" t="s">
        <v>71</v>
      </c>
      <c r="C25" t="s">
        <v>16</v>
      </c>
      <c r="D25" s="1" t="s">
        <v>23</v>
      </c>
      <c r="E25" s="17">
        <v>3</v>
      </c>
      <c r="F25" s="36">
        <v>2</v>
      </c>
      <c r="G25" s="36">
        <v>2</v>
      </c>
      <c r="H25" s="36">
        <v>7</v>
      </c>
      <c r="I25" s="36">
        <v>7</v>
      </c>
      <c r="J25" s="36">
        <v>137</v>
      </c>
      <c r="K25" s="36">
        <v>119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6" spans="1:13" x14ac:dyDescent="0.25">
      <c r="A26" t="s">
        <v>72</v>
      </c>
      <c r="B26" t="s">
        <v>73</v>
      </c>
      <c r="C26" t="s">
        <v>17</v>
      </c>
      <c r="D26" s="1" t="s">
        <v>18</v>
      </c>
      <c r="E26" s="17">
        <v>3</v>
      </c>
      <c r="F26" s="36">
        <v>4</v>
      </c>
      <c r="G26" s="36">
        <v>0</v>
      </c>
      <c r="H26" s="36">
        <v>12</v>
      </c>
      <c r="I26" s="36">
        <v>3</v>
      </c>
      <c r="J26" s="36"/>
      <c r="K26" s="36"/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x14ac:dyDescent="0.25">
      <c r="A27" t="s">
        <v>74</v>
      </c>
      <c r="B27" t="s">
        <v>75</v>
      </c>
      <c r="C27" t="s">
        <v>17</v>
      </c>
      <c r="D27" s="1" t="s">
        <v>19</v>
      </c>
      <c r="E27" s="17">
        <v>3</v>
      </c>
      <c r="F27" s="36">
        <v>4</v>
      </c>
      <c r="G27" s="36">
        <v>0</v>
      </c>
      <c r="H27" s="36">
        <v>12</v>
      </c>
      <c r="I27" s="36">
        <v>1</v>
      </c>
      <c r="J27" s="36"/>
      <c r="K27" s="36"/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hidden="1" x14ac:dyDescent="0.25">
      <c r="A28" t="s">
        <v>76</v>
      </c>
      <c r="B28" t="s">
        <v>77</v>
      </c>
      <c r="C28" t="s">
        <v>17</v>
      </c>
      <c r="D28" s="1" t="s">
        <v>20</v>
      </c>
      <c r="E28" s="17">
        <v>1</v>
      </c>
      <c r="F28" s="36">
        <v>2</v>
      </c>
      <c r="G28" s="36">
        <v>2</v>
      </c>
      <c r="H28" s="36">
        <v>8</v>
      </c>
      <c r="I28" s="36">
        <v>7</v>
      </c>
      <c r="J28" s="36"/>
      <c r="K28" s="36"/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9" spans="1:13" hidden="1" x14ac:dyDescent="0.25">
      <c r="A29" t="s">
        <v>78</v>
      </c>
      <c r="B29" t="s">
        <v>79</v>
      </c>
      <c r="C29" t="s">
        <v>17</v>
      </c>
      <c r="D29" s="1" t="s">
        <v>21</v>
      </c>
      <c r="E29" s="17">
        <v>2</v>
      </c>
      <c r="F29" s="36">
        <v>4</v>
      </c>
      <c r="G29" s="36">
        <v>0</v>
      </c>
      <c r="H29" s="36">
        <v>12</v>
      </c>
      <c r="I29" s="36">
        <v>2</v>
      </c>
      <c r="J29" s="36"/>
      <c r="K29" s="36"/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0" spans="1:13" x14ac:dyDescent="0.25">
      <c r="A30" t="s">
        <v>80</v>
      </c>
      <c r="B30" t="s">
        <v>81</v>
      </c>
      <c r="C30" t="s">
        <v>17</v>
      </c>
      <c r="D30" s="1" t="s">
        <v>22</v>
      </c>
      <c r="E30" s="17">
        <v>3</v>
      </c>
      <c r="F30" s="36">
        <v>4</v>
      </c>
      <c r="G30" s="36">
        <v>0</v>
      </c>
      <c r="H30" s="36">
        <v>12</v>
      </c>
      <c r="I30" s="36">
        <v>6</v>
      </c>
      <c r="J30" s="36"/>
      <c r="K30" s="36"/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1" spans="1:13" hidden="1" x14ac:dyDescent="0.25">
      <c r="A31" t="s">
        <v>82</v>
      </c>
      <c r="B31" t="s">
        <v>83</v>
      </c>
      <c r="C31" t="s">
        <v>17</v>
      </c>
      <c r="D31" s="1" t="s">
        <v>23</v>
      </c>
      <c r="E31" s="17">
        <v>1</v>
      </c>
      <c r="F31" s="36">
        <v>4</v>
      </c>
      <c r="G31" s="36">
        <v>0</v>
      </c>
      <c r="H31" s="36">
        <v>12</v>
      </c>
      <c r="I31" s="36">
        <v>3</v>
      </c>
      <c r="J31" s="36"/>
      <c r="K31" s="36"/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3" hidden="1" x14ac:dyDescent="0.25">
      <c r="A32" t="s">
        <v>84</v>
      </c>
      <c r="B32" t="s">
        <v>85</v>
      </c>
      <c r="C32" t="s">
        <v>18</v>
      </c>
      <c r="D32" s="1" t="s">
        <v>19</v>
      </c>
      <c r="E32" s="17">
        <v>2</v>
      </c>
      <c r="F32" s="36">
        <v>1</v>
      </c>
      <c r="G32" s="36">
        <v>3</v>
      </c>
      <c r="H32" s="36">
        <v>6</v>
      </c>
      <c r="I32" s="36">
        <v>10</v>
      </c>
      <c r="J32" s="36"/>
      <c r="K32" s="36"/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hidden="1" x14ac:dyDescent="0.25">
      <c r="A33" t="s">
        <v>86</v>
      </c>
      <c r="B33" t="s">
        <v>87</v>
      </c>
      <c r="C33" t="s">
        <v>18</v>
      </c>
      <c r="D33" s="1" t="s">
        <v>20</v>
      </c>
      <c r="E33" s="17">
        <v>2</v>
      </c>
      <c r="F33" s="36">
        <v>1</v>
      </c>
      <c r="G33" s="36">
        <v>3</v>
      </c>
      <c r="H33" s="36">
        <v>6</v>
      </c>
      <c r="I33" s="36">
        <v>10</v>
      </c>
      <c r="J33" s="36"/>
      <c r="K33" s="36"/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4" spans="1:13" hidden="1" x14ac:dyDescent="0.25">
      <c r="A34" t="s">
        <v>88</v>
      </c>
      <c r="B34" t="s">
        <v>89</v>
      </c>
      <c r="C34" t="s">
        <v>18</v>
      </c>
      <c r="D34" s="1" t="s">
        <v>21</v>
      </c>
      <c r="E34" s="17">
        <v>1</v>
      </c>
      <c r="F34" s="36">
        <v>3</v>
      </c>
      <c r="G34" s="36">
        <v>1</v>
      </c>
      <c r="H34" s="36">
        <v>11</v>
      </c>
      <c r="I34" s="36">
        <v>3</v>
      </c>
      <c r="J34" s="36"/>
      <c r="K34" s="36"/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5" spans="1:13" hidden="1" x14ac:dyDescent="0.25">
      <c r="A35" t="s">
        <v>90</v>
      </c>
      <c r="B35" t="s">
        <v>91</v>
      </c>
      <c r="C35" t="s">
        <v>18</v>
      </c>
      <c r="D35" s="1" t="s">
        <v>22</v>
      </c>
      <c r="E35" s="17">
        <v>1</v>
      </c>
      <c r="F35" s="36">
        <v>2</v>
      </c>
      <c r="G35" s="36">
        <v>2</v>
      </c>
      <c r="H35" s="36">
        <v>9</v>
      </c>
      <c r="I35" s="36">
        <v>8</v>
      </c>
      <c r="J35" s="36"/>
      <c r="K35" s="36"/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6" spans="1:13" hidden="1" x14ac:dyDescent="0.25">
      <c r="A36" t="s">
        <v>92</v>
      </c>
      <c r="B36" t="s">
        <v>93</v>
      </c>
      <c r="C36" t="s">
        <v>18</v>
      </c>
      <c r="D36" s="1" t="s">
        <v>23</v>
      </c>
      <c r="E36" s="17">
        <v>2</v>
      </c>
      <c r="F36" s="36">
        <v>1</v>
      </c>
      <c r="G36" s="36">
        <v>3</v>
      </c>
      <c r="H36" s="36">
        <v>4</v>
      </c>
      <c r="I36" s="36">
        <v>11</v>
      </c>
      <c r="J36" s="36"/>
      <c r="K36" s="36"/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7" spans="1:13" x14ac:dyDescent="0.25">
      <c r="A37" t="s">
        <v>94</v>
      </c>
      <c r="B37" t="s">
        <v>95</v>
      </c>
      <c r="C37" t="s">
        <v>19</v>
      </c>
      <c r="D37" s="1" t="s">
        <v>20</v>
      </c>
      <c r="E37" s="17">
        <v>3</v>
      </c>
      <c r="F37" s="36">
        <v>1</v>
      </c>
      <c r="G37" s="36">
        <v>3</v>
      </c>
      <c r="H37" s="36">
        <v>5</v>
      </c>
      <c r="I37" s="36">
        <v>11</v>
      </c>
      <c r="J37" s="36"/>
      <c r="K37" s="36"/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8" spans="1:13" hidden="1" x14ac:dyDescent="0.25">
      <c r="A38" t="s">
        <v>96</v>
      </c>
      <c r="B38" t="s">
        <v>97</v>
      </c>
      <c r="C38" t="s">
        <v>19</v>
      </c>
      <c r="D38" s="1" t="s">
        <v>21</v>
      </c>
      <c r="E38" s="17">
        <v>1</v>
      </c>
      <c r="F38" s="36">
        <v>3</v>
      </c>
      <c r="G38" s="36">
        <v>1</v>
      </c>
      <c r="H38" s="36">
        <v>11</v>
      </c>
      <c r="I38" s="36">
        <v>5</v>
      </c>
      <c r="J38" s="36"/>
      <c r="K38" s="36"/>
      <c r="L3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9" spans="1:13" hidden="1" x14ac:dyDescent="0.25">
      <c r="A39" t="s">
        <v>98</v>
      </c>
      <c r="B39" t="s">
        <v>99</v>
      </c>
      <c r="C39" t="s">
        <v>19</v>
      </c>
      <c r="D39" s="1" t="s">
        <v>22</v>
      </c>
      <c r="E39" s="17">
        <v>1</v>
      </c>
      <c r="F39" s="36">
        <v>3</v>
      </c>
      <c r="G39" s="36">
        <v>1</v>
      </c>
      <c r="H39" s="36">
        <v>11</v>
      </c>
      <c r="I39" s="36">
        <v>4</v>
      </c>
      <c r="J39" s="36"/>
      <c r="K39" s="36"/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0" spans="1:13" hidden="1" x14ac:dyDescent="0.25">
      <c r="A40" t="s">
        <v>100</v>
      </c>
      <c r="B40" t="s">
        <v>101</v>
      </c>
      <c r="C40" t="s">
        <v>19</v>
      </c>
      <c r="D40" s="1" t="s">
        <v>23</v>
      </c>
      <c r="E40" s="17">
        <v>2</v>
      </c>
      <c r="F40" s="36">
        <v>0</v>
      </c>
      <c r="G40" s="36">
        <v>4</v>
      </c>
      <c r="H40" s="36">
        <v>3</v>
      </c>
      <c r="I40" s="36">
        <v>12</v>
      </c>
      <c r="J40" s="36"/>
      <c r="K40" s="36"/>
      <c r="L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1" spans="1:13" x14ac:dyDescent="0.25">
      <c r="A41" t="s">
        <v>102</v>
      </c>
      <c r="B41" t="s">
        <v>103</v>
      </c>
      <c r="C41" t="s">
        <v>20</v>
      </c>
      <c r="D41" s="1" t="s">
        <v>21</v>
      </c>
      <c r="E41" s="17">
        <v>3</v>
      </c>
      <c r="F41" s="36">
        <v>2</v>
      </c>
      <c r="G41" s="36">
        <v>2</v>
      </c>
      <c r="H41" s="36">
        <v>8</v>
      </c>
      <c r="I41" s="36">
        <v>6</v>
      </c>
      <c r="J41" s="36"/>
      <c r="K41" s="36"/>
      <c r="L4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2" spans="1:13" hidden="1" x14ac:dyDescent="0.25">
      <c r="A42" t="s">
        <v>104</v>
      </c>
      <c r="B42" t="s">
        <v>105</v>
      </c>
      <c r="C42" t="s">
        <v>20</v>
      </c>
      <c r="D42" s="1" t="s">
        <v>22</v>
      </c>
      <c r="E42" s="17">
        <v>2</v>
      </c>
      <c r="F42" s="36">
        <v>3</v>
      </c>
      <c r="G42" s="36">
        <v>1</v>
      </c>
      <c r="H42" s="36">
        <v>10</v>
      </c>
      <c r="I42" s="36">
        <v>1</v>
      </c>
      <c r="J42" s="36"/>
      <c r="K42" s="36"/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3" spans="1:13" hidden="1" x14ac:dyDescent="0.25">
      <c r="A43" t="s">
        <v>106</v>
      </c>
      <c r="B43" t="s">
        <v>107</v>
      </c>
      <c r="C43" t="s">
        <v>20</v>
      </c>
      <c r="D43" s="1" t="s">
        <v>23</v>
      </c>
      <c r="E43" s="17">
        <v>1</v>
      </c>
      <c r="F43" s="36">
        <v>3</v>
      </c>
      <c r="G43" s="36">
        <v>1</v>
      </c>
      <c r="H43" s="36">
        <v>10</v>
      </c>
      <c r="I43" s="36">
        <v>5</v>
      </c>
      <c r="J43" s="36"/>
      <c r="K43" s="36"/>
      <c r="L4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4" spans="1:13" x14ac:dyDescent="0.25">
      <c r="A44" t="s">
        <v>108</v>
      </c>
      <c r="B44" t="s">
        <v>109</v>
      </c>
      <c r="C44" t="s">
        <v>21</v>
      </c>
      <c r="D44" s="1" t="s">
        <v>22</v>
      </c>
      <c r="E44" s="17">
        <v>3</v>
      </c>
      <c r="F44" s="36">
        <v>1</v>
      </c>
      <c r="G44" s="36">
        <v>3</v>
      </c>
      <c r="H44" s="36">
        <v>5</v>
      </c>
      <c r="I44" s="36">
        <v>10</v>
      </c>
      <c r="J44" s="36"/>
      <c r="K44" s="36"/>
      <c r="L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5" spans="1:13" hidden="1" x14ac:dyDescent="0.25">
      <c r="A45" t="s">
        <v>110</v>
      </c>
      <c r="B45" t="s">
        <v>111</v>
      </c>
      <c r="C45" t="s">
        <v>21</v>
      </c>
      <c r="D45" s="1" t="s">
        <v>23</v>
      </c>
      <c r="E45" s="17">
        <v>2</v>
      </c>
      <c r="F45" s="36">
        <v>1</v>
      </c>
      <c r="G45" s="36">
        <v>3</v>
      </c>
      <c r="H45" s="36">
        <v>4</v>
      </c>
      <c r="I45" s="36">
        <v>10</v>
      </c>
      <c r="J45" s="36"/>
      <c r="K45" s="36"/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6" spans="1:13" x14ac:dyDescent="0.25">
      <c r="A46" t="s">
        <v>112</v>
      </c>
      <c r="B46" t="s">
        <v>113</v>
      </c>
      <c r="C46" t="s">
        <v>22</v>
      </c>
      <c r="D46" s="1" t="s">
        <v>23</v>
      </c>
      <c r="E46" s="17">
        <v>3</v>
      </c>
      <c r="F46" s="36">
        <v>1</v>
      </c>
      <c r="G46" s="36">
        <v>3</v>
      </c>
      <c r="H46" s="36">
        <v>7</v>
      </c>
      <c r="I46" s="36">
        <v>11</v>
      </c>
      <c r="J46" s="36"/>
      <c r="K46" s="36"/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D12"/>
  <sheetViews>
    <sheetView workbookViewId="0">
      <selection activeCell="D14" sqref="D14"/>
    </sheetView>
  </sheetViews>
  <sheetFormatPr defaultRowHeight="15" x14ac:dyDescent="0.25"/>
  <cols>
    <col min="1" max="1" width="28" customWidth="1"/>
    <col min="3" max="3" width="16.28515625" bestFit="1" customWidth="1"/>
    <col min="4" max="4" width="9.140625" customWidth="1"/>
  </cols>
  <sheetData>
    <row r="1" spans="1:4" ht="39.75" customHeight="1" x14ac:dyDescent="0.25">
      <c r="A1" s="37" t="s">
        <v>0</v>
      </c>
      <c r="B1" s="37" t="s">
        <v>9</v>
      </c>
      <c r="C1" s="37" t="s">
        <v>115</v>
      </c>
      <c r="D1" s="37" t="s">
        <v>116</v>
      </c>
    </row>
    <row r="2" spans="1:4" x14ac:dyDescent="0.25">
      <c r="A2" t="s">
        <v>14</v>
      </c>
      <c r="B2">
        <f>SUMIF('Mérkőzések | eredmények'!$C:$C,cs_1,'Mérkőzések | eredmények'!L:L)+SUMIF('Mérkőzések | eredmények'!$D:$D,cs_1,'Mérkőzések | eredmények'!M:M)</f>
        <v>23</v>
      </c>
      <c r="C2">
        <f>SUMIF('Mérkőzések | eredmények'!$C:$C,cs_1,'Mérkőzések | eredmények'!H:H)+SUMIF('Mérkőzések | eredmények'!$D:$D,cs_1,'Mérkőzések | eredmények'!I:I)</f>
        <v>96</v>
      </c>
      <c r="D2">
        <f>VALUE(Csapatok[[#This Row],[Pontok]]&amp;Csapatok[[#This Row],[Nyert szettek]])</f>
        <v>2396</v>
      </c>
    </row>
    <row r="3" spans="1:4" x14ac:dyDescent="0.25">
      <c r="A3" t="s">
        <v>15</v>
      </c>
      <c r="B3">
        <f>SUMIF('Mérkőzések | eredmények'!$C:$C,cs_2,'Mérkőzések | eredmények'!L:L)+SUMIF('Mérkőzések | eredmények'!$D:$D,cs_2,'Mérkőzések | eredmények'!M:M)</f>
        <v>26</v>
      </c>
      <c r="C3">
        <f>SUMIF('Mérkőzések | eredmények'!$C:$C,cs_2,'Mérkőzések | eredmények'!H:H)+SUMIF('Mérkőzések | eredmények'!$D:$D,cs_2,'Mérkőzések | eredmények'!I:I)</f>
        <v>89</v>
      </c>
      <c r="D3">
        <f>VALUE(Csapatok[[#This Row],[Pontok]]&amp;Csapatok[[#This Row],[Nyert szettek]])</f>
        <v>2689</v>
      </c>
    </row>
    <row r="4" spans="1:4" x14ac:dyDescent="0.25">
      <c r="A4" t="s">
        <v>16</v>
      </c>
      <c r="B4">
        <f>SUMIF('Mérkőzések | eredmények'!$C:$C,cs_3,'Mérkőzések | eredmények'!L:L)+SUMIF('Mérkőzések | eredmények'!$D:$D,cs_3,'Mérkőzések | eredmények'!M:M)</f>
        <v>14</v>
      </c>
      <c r="C4">
        <f>SUMIF('Mérkőzések | eredmények'!$C:$C,cs_3,'Mérkőzések | eredmények'!H:H)+SUMIF('Mérkőzések | eredmények'!$D:$D,cs_3,'Mérkőzések | eredmények'!I:I)</f>
        <v>71</v>
      </c>
      <c r="D4">
        <f>VALUE(Csapatok[[#This Row],[Pontok]]&amp;Csapatok[[#This Row],[Nyert szettek]])</f>
        <v>1471</v>
      </c>
    </row>
    <row r="5" spans="1:4" x14ac:dyDescent="0.25">
      <c r="A5" t="s">
        <v>17</v>
      </c>
      <c r="B5">
        <f>SUMIF('Mérkőzések | eredmények'!$C:$C,cs_4,'Mérkőzések | eredmények'!L:L)+SUMIF('Mérkőzések | eredmények'!$D:$D,cs_4,'Mérkőzések | eredmények'!M:M)</f>
        <v>21</v>
      </c>
      <c r="C5">
        <f>SUMIF('Mérkőzések | eredmények'!$C:$C,cs_4,'Mérkőzések | eredmények'!H:H)+SUMIF('Mérkőzések | eredmények'!$D:$D,cs_4,'Mérkőzések | eredmények'!I:I)</f>
        <v>91</v>
      </c>
      <c r="D5">
        <f>VALUE(Csapatok[[#This Row],[Pontok]]&amp;Csapatok[[#This Row],[Nyert szettek]])</f>
        <v>2191</v>
      </c>
    </row>
    <row r="6" spans="1:4" x14ac:dyDescent="0.25">
      <c r="A6" t="s">
        <v>18</v>
      </c>
      <c r="B6">
        <f>SUMIF('Mérkőzések | eredmények'!$C:$C,cs_5,'Mérkőzések | eredmények'!L:L)+SUMIF('Mérkőzések | eredmények'!$D:$D,cs_5,'Mérkőzések | eredmények'!M:M)</f>
        <v>5</v>
      </c>
      <c r="C6">
        <f>SUMIF('Mérkőzések | eredmények'!$C:$C,cs_5,'Mérkőzések | eredmények'!H:H)+SUMIF('Mérkőzések | eredmények'!$D:$D,cs_5,'Mérkőzések | eredmények'!I:I)</f>
        <v>48</v>
      </c>
      <c r="D6">
        <f>VALUE(Csapatok[[#This Row],[Pontok]]&amp;Csapatok[[#This Row],[Nyert szettek]])</f>
        <v>548</v>
      </c>
    </row>
    <row r="7" spans="1:4" x14ac:dyDescent="0.25">
      <c r="A7" t="s">
        <v>19</v>
      </c>
      <c r="B7">
        <f>SUMIF('Mérkőzések | eredmények'!$C:$C,cs_6,'Mérkőzések | eredmények'!L:L)+SUMIF('Mérkőzések | eredmények'!$D:$D,cs_6,'Mérkőzések | eredmények'!M:M)</f>
        <v>10</v>
      </c>
      <c r="C7">
        <f>SUMIF('Mérkőzések | eredmények'!$C:$C,cs_6,'Mérkőzések | eredmények'!H:H)+SUMIF('Mérkőzések | eredmények'!$D:$D,cs_6,'Mérkőzések | eredmények'!I:I)</f>
        <v>52</v>
      </c>
      <c r="D7">
        <f>VALUE(Csapatok[[#This Row],[Pontok]]&amp;Csapatok[[#This Row],[Nyert szettek]])</f>
        <v>1052</v>
      </c>
    </row>
    <row r="8" spans="1:4" x14ac:dyDescent="0.25">
      <c r="A8" t="s">
        <v>20</v>
      </c>
      <c r="B8">
        <f>SUMIF('Mérkőzések | eredmények'!$C:$C,cs_7,'Mérkőzések | eredmények'!L:L)+SUMIF('Mérkőzések | eredmények'!$D:$D,cs_7,'Mérkőzések | eredmények'!M:M)</f>
        <v>18</v>
      </c>
      <c r="C8">
        <f>SUMIF('Mérkőzések | eredmények'!$C:$C,cs_7,'Mérkőzések | eredmények'!H:H)+SUMIF('Mérkőzések | eredmények'!$D:$D,cs_7,'Mérkőzések | eredmények'!I:I)</f>
        <v>64</v>
      </c>
      <c r="D8">
        <f>VALUE(Csapatok[[#This Row],[Pontok]]&amp;Csapatok[[#This Row],[Nyert szettek]])</f>
        <v>1864</v>
      </c>
    </row>
    <row r="9" spans="1:4" x14ac:dyDescent="0.25">
      <c r="A9" t="s">
        <v>21</v>
      </c>
      <c r="B9">
        <f>SUMIF('Mérkőzések | eredmények'!$C:$C,cs_8,'Mérkőzések | eredmények'!L:L)+SUMIF('Mérkőzések | eredmények'!$D:$D,cs_8,'Mérkőzések | eredmények'!M:M)</f>
        <v>1</v>
      </c>
      <c r="C9">
        <f>SUMIF('Mérkőzések | eredmények'!$C:$C,cs_8,'Mérkőzések | eredmények'!H:H)+SUMIF('Mérkőzések | eredmények'!$D:$D,cs_8,'Mérkőzések | eredmények'!I:I)</f>
        <v>38</v>
      </c>
      <c r="D9">
        <f>VALUE(Csapatok[[#This Row],[Pontok]]&amp;Csapatok[[#This Row],[Nyert szettek]])</f>
        <v>138</v>
      </c>
    </row>
    <row r="10" spans="1:4" x14ac:dyDescent="0.25">
      <c r="A10" t="s">
        <v>22</v>
      </c>
      <c r="B10">
        <f>SUMIF('Mérkőzések | eredmények'!$C:$C,cs_9,'Mérkőzések | eredmények'!L:L)+SUMIF('Mérkőzések | eredmények'!$D:$D,cs_9,'Mérkőzések | eredmények'!M:M)</f>
        <v>4</v>
      </c>
      <c r="C10">
        <f>SUMIF('Mérkőzések | eredmények'!$C:$C,cs_9,'Mérkőzések | eredmények'!H:H)+SUMIF('Mérkőzések | eredmények'!$D:$D,cs_9,'Mérkőzések | eredmények'!I:I)</f>
        <v>42</v>
      </c>
      <c r="D10">
        <f>VALUE(Csapatok[[#This Row],[Pontok]]&amp;Csapatok[[#This Row],[Nyert szettek]])</f>
        <v>442</v>
      </c>
    </row>
    <row r="11" spans="1:4" x14ac:dyDescent="0.25">
      <c r="A11" t="s">
        <v>23</v>
      </c>
      <c r="B11">
        <f>SUMIF('Mérkőzések | eredmények'!$C:$C,cs_10,'Mérkőzések | eredmények'!L:L)+SUMIF('Mérkőzések | eredmények'!$D:$D,cs_10,'Mérkőzések | eredmények'!M:M)</f>
        <v>13</v>
      </c>
      <c r="C11">
        <f>SUMIF('Mérkőzések | eredmények'!$C:$C,cs_10,'Mérkőzések | eredmények'!H:H)+SUMIF('Mérkőzések | eredmények'!$D:$D,cs_10,'Mérkőzések | eredmények'!I:I)</f>
        <v>66</v>
      </c>
      <c r="D11">
        <f>VALUE(Csapatok[[#This Row],[Pontok]]&amp;Csapatok[[#This Row],[Nyert szettek]])</f>
        <v>1366</v>
      </c>
    </row>
    <row r="12" spans="1:4" x14ac:dyDescent="0.25">
      <c r="B12">
        <f>SUMIF('Mérkőzések | eredmények'!$C:$C,cs_11,'Mérkőzések | eredmények'!L:L)+SUMIF('Mérkőzések | eredmények'!$D:$D,cs_11,'Mérkőzések | eredmények'!M:M)</f>
        <v>0</v>
      </c>
      <c r="C12">
        <f>SUMIF('Mérkőzések | eredmények'!$C:$C,cs_11,'Mérkőzések | eredmények'!H:H)+SUMIF('Mérkőzések | eredmények'!$D:$D,cs_11,'Mérkőzések | eredmények'!I:I)</f>
        <v>0</v>
      </c>
      <c r="D12">
        <f>VALUE(Csapatok[[#This Row],[Pontok]]&amp;Csapatok[[#This Row],[Nyert szettek]])</f>
        <v>0</v>
      </c>
    </row>
  </sheetData>
  <pageMargins left="0.7" right="0.7" top="0.75" bottom="0.75" header="0.3" footer="0.3"/>
  <ignoredErrors>
    <ignoredError sqref="B2:B12" calculatedColumn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U b R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B R t E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b R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F G 0 S F Z w M 8 Z K p g A A A P Y A A A A S A A A A A A A A A A A A A A A A A A A A A A B D b 2 5 m a W c v U G F j a 2 F n Z S 5 4 b W x Q S w E C L Q A U A A I A C A B R t E h W D 8 r p q 6 Q A A A D p A A A A E w A A A A A A A A A A A A A A A A D y A A A A W 0 N v b n R l b n R f V H l w Z X N d L n h t b F B L A Q I t A B Q A A g A I A F G 0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j E 6 M z Q 6 M z U u N D g y N T c y N F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M E 6 S Z R 2 s l / A / G 5 N F V E g O B J e g i S E a I 5 p N I 6 w u z G U / N U 9 A A A A A A 6 A A A A A A g A A I A A A A O D C y T w s A u d / Z X u 1 f 0 C Y + s n 9 z p C m W P 8 4 b 5 r 5 l Z O Q s v b S U A A A A H V S o s h / E V t w m i C E m w R r b E S U / d L 2 N o B I A E r O z d 1 t O u P S I / h k G O s O d R m Q w 4 u M e S t b J Q l e p C / 3 I O s A X G N T R D b S 1 G p J e J D O t l S R d t y d u t q 8 9 J Z S Q A A A A N d Q V A E 6 / W U L s o N 4 9 + q H x 2 j 2 s A A U z x e A S 9 j t / m / l r I l h W 2 v R 8 p E w p D l X q L x v a c Q 8 L v U U H F X y C x t J s o l s s o l 5 D r s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11</vt:i4>
      </vt:variant>
    </vt:vector>
  </HeadingPairs>
  <TitlesOfParts>
    <vt:vector size="14" baseType="lpstr">
      <vt:lpstr>Mátrix</vt:lpstr>
      <vt:lpstr>Mérkőzések | eredmények</vt:lpstr>
      <vt:lpstr>Csapatok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2023-04-04T06:25:33Z</dcterms:modified>
</cp:coreProperties>
</file>